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ndard\Documents\VODOVOD  HAMR\VŘ\"/>
    </mc:Choice>
  </mc:AlternateContent>
  <xr:revisionPtr revIDLastSave="0" documentId="13_ncr:1_{9DBAD184-E1AF-45A1-A351-907CC98DAE2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Pol'!$A$1:$U$65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55" i="12" l="1"/>
  <c r="F39" i="1" s="1"/>
  <c r="G9" i="12"/>
  <c r="I9" i="12"/>
  <c r="K9" i="12"/>
  <c r="O9" i="12"/>
  <c r="O8" i="12" s="1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4" i="12"/>
  <c r="M14" i="12" s="1"/>
  <c r="I14" i="12"/>
  <c r="K14" i="12"/>
  <c r="O14" i="12"/>
  <c r="O13" i="12" s="1"/>
  <c r="Q14" i="12"/>
  <c r="Q13" i="12" s="1"/>
  <c r="U14" i="12"/>
  <c r="G15" i="12"/>
  <c r="M15" i="12" s="1"/>
  <c r="I15" i="12"/>
  <c r="K15" i="12"/>
  <c r="O15" i="12"/>
  <c r="Q15" i="12"/>
  <c r="U15" i="12"/>
  <c r="G17" i="12"/>
  <c r="G16" i="12" s="1"/>
  <c r="I49" i="1" s="1"/>
  <c r="I17" i="12"/>
  <c r="K17" i="12"/>
  <c r="O17" i="12"/>
  <c r="O16" i="12" s="1"/>
  <c r="Q17" i="12"/>
  <c r="U17" i="12"/>
  <c r="U16" i="12" s="1"/>
  <c r="G18" i="12"/>
  <c r="I18" i="12"/>
  <c r="K18" i="12"/>
  <c r="M18" i="12"/>
  <c r="O18" i="12"/>
  <c r="Q18" i="12"/>
  <c r="U18" i="12"/>
  <c r="G20" i="12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2" i="12"/>
  <c r="I22" i="12"/>
  <c r="K22" i="12"/>
  <c r="M22" i="12"/>
  <c r="O22" i="12"/>
  <c r="Q22" i="12"/>
  <c r="U22" i="12"/>
  <c r="G23" i="12"/>
  <c r="M23" i="12" s="1"/>
  <c r="I23" i="12"/>
  <c r="K23" i="12"/>
  <c r="K19" i="12" s="1"/>
  <c r="O23" i="12"/>
  <c r="Q23" i="12"/>
  <c r="U23" i="12"/>
  <c r="U19" i="12" s="1"/>
  <c r="G25" i="12"/>
  <c r="G24" i="12" s="1"/>
  <c r="I51" i="1" s="1"/>
  <c r="I25" i="12"/>
  <c r="K25" i="12"/>
  <c r="O25" i="12"/>
  <c r="O24" i="12" s="1"/>
  <c r="Q25" i="12"/>
  <c r="U25" i="12"/>
  <c r="U24" i="12" s="1"/>
  <c r="G26" i="12"/>
  <c r="I26" i="12"/>
  <c r="K26" i="12"/>
  <c r="M26" i="12"/>
  <c r="O26" i="12"/>
  <c r="Q26" i="12"/>
  <c r="U26" i="12"/>
  <c r="G28" i="12"/>
  <c r="G27" i="12" s="1"/>
  <c r="I52" i="1" s="1"/>
  <c r="I28" i="12"/>
  <c r="I27" i="12" s="1"/>
  <c r="K28" i="12"/>
  <c r="K27" i="12" s="1"/>
  <c r="O28" i="12"/>
  <c r="O27" i="12" s="1"/>
  <c r="Q28" i="12"/>
  <c r="Q27" i="12" s="1"/>
  <c r="U28" i="12"/>
  <c r="U27" i="12" s="1"/>
  <c r="G30" i="12"/>
  <c r="I30" i="12"/>
  <c r="K30" i="12"/>
  <c r="M30" i="12"/>
  <c r="O30" i="12"/>
  <c r="Q30" i="12"/>
  <c r="U30" i="12"/>
  <c r="G31" i="12"/>
  <c r="M31" i="12" s="1"/>
  <c r="I31" i="12"/>
  <c r="K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4" i="12"/>
  <c r="I34" i="12"/>
  <c r="K34" i="12"/>
  <c r="M34" i="12"/>
  <c r="O34" i="12"/>
  <c r="Q34" i="12"/>
  <c r="U34" i="12"/>
  <c r="G35" i="12"/>
  <c r="M35" i="12" s="1"/>
  <c r="I35" i="12"/>
  <c r="K35" i="12"/>
  <c r="O35" i="12"/>
  <c r="Q35" i="12"/>
  <c r="U35" i="12"/>
  <c r="G37" i="12"/>
  <c r="I37" i="12"/>
  <c r="K37" i="12"/>
  <c r="K36" i="12" s="1"/>
  <c r="O37" i="12"/>
  <c r="Q37" i="12"/>
  <c r="U37" i="12"/>
  <c r="G38" i="12"/>
  <c r="M38" i="12" s="1"/>
  <c r="I38" i="12"/>
  <c r="K38" i="12"/>
  <c r="O38" i="12"/>
  <c r="Q38" i="12"/>
  <c r="U38" i="12"/>
  <c r="G39" i="12"/>
  <c r="M39" i="12" s="1"/>
  <c r="I39" i="12"/>
  <c r="K39" i="12"/>
  <c r="O39" i="12"/>
  <c r="Q39" i="12"/>
  <c r="U39" i="12"/>
  <c r="G40" i="12"/>
  <c r="I40" i="12"/>
  <c r="K40" i="12"/>
  <c r="M40" i="12"/>
  <c r="O40" i="12"/>
  <c r="Q40" i="12"/>
  <c r="U40" i="12"/>
  <c r="G41" i="12"/>
  <c r="M41" i="12" s="1"/>
  <c r="I41" i="12"/>
  <c r="K41" i="12"/>
  <c r="O41" i="12"/>
  <c r="Q41" i="12"/>
  <c r="U41" i="12"/>
  <c r="I42" i="12"/>
  <c r="G43" i="12"/>
  <c r="M43" i="12" s="1"/>
  <c r="M42" i="12" s="1"/>
  <c r="I43" i="12"/>
  <c r="K43" i="12"/>
  <c r="K42" i="12" s="1"/>
  <c r="O43" i="12"/>
  <c r="O42" i="12" s="1"/>
  <c r="Q43" i="12"/>
  <c r="Q42" i="12" s="1"/>
  <c r="U43" i="12"/>
  <c r="U42" i="12" s="1"/>
  <c r="G45" i="12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7" i="12"/>
  <c r="I47" i="12"/>
  <c r="K47" i="12"/>
  <c r="M47" i="12"/>
  <c r="O47" i="12"/>
  <c r="Q47" i="12"/>
  <c r="U47" i="12"/>
  <c r="G48" i="12"/>
  <c r="M48" i="12" s="1"/>
  <c r="I48" i="12"/>
  <c r="K48" i="12"/>
  <c r="O48" i="12"/>
  <c r="Q48" i="12"/>
  <c r="U48" i="12"/>
  <c r="G49" i="12"/>
  <c r="M49" i="12" s="1"/>
  <c r="I49" i="12"/>
  <c r="K49" i="12"/>
  <c r="O49" i="12"/>
  <c r="Q49" i="12"/>
  <c r="U49" i="12"/>
  <c r="G50" i="12"/>
  <c r="I50" i="12"/>
  <c r="K50" i="12"/>
  <c r="M50" i="12"/>
  <c r="O50" i="12"/>
  <c r="Q50" i="12"/>
  <c r="U50" i="12"/>
  <c r="G52" i="12"/>
  <c r="M52" i="12" s="1"/>
  <c r="I52" i="12"/>
  <c r="I51" i="12" s="1"/>
  <c r="K52" i="12"/>
  <c r="O52" i="12"/>
  <c r="O51" i="12" s="1"/>
  <c r="Q52" i="12"/>
  <c r="Q51" i="12" s="1"/>
  <c r="U52" i="12"/>
  <c r="G53" i="12"/>
  <c r="M53" i="12" s="1"/>
  <c r="I53" i="12"/>
  <c r="K53" i="12"/>
  <c r="K51" i="12" s="1"/>
  <c r="O53" i="12"/>
  <c r="Q53" i="12"/>
  <c r="U53" i="12"/>
  <c r="I20" i="1"/>
  <c r="I19" i="1"/>
  <c r="I18" i="1"/>
  <c r="G27" i="1"/>
  <c r="J28" i="1"/>
  <c r="J26" i="1"/>
  <c r="G38" i="1"/>
  <c r="F38" i="1"/>
  <c r="J23" i="1"/>
  <c r="J24" i="1"/>
  <c r="J25" i="1"/>
  <c r="J27" i="1"/>
  <c r="E24" i="1"/>
  <c r="E26" i="1"/>
  <c r="K44" i="12" l="1"/>
  <c r="Q29" i="12"/>
  <c r="I29" i="12"/>
  <c r="M13" i="12"/>
  <c r="AD55" i="12"/>
  <c r="G39" i="1" s="1"/>
  <c r="G40" i="1" s="1"/>
  <c r="G25" i="1" s="1"/>
  <c r="G26" i="1" s="1"/>
  <c r="U51" i="12"/>
  <c r="U44" i="12"/>
  <c r="I44" i="12"/>
  <c r="U36" i="12"/>
  <c r="I36" i="12"/>
  <c r="M28" i="12"/>
  <c r="M27" i="12" s="1"/>
  <c r="K24" i="12"/>
  <c r="Q19" i="12"/>
  <c r="I19" i="12"/>
  <c r="K16" i="12"/>
  <c r="K8" i="12"/>
  <c r="G51" i="12"/>
  <c r="I57" i="1" s="1"/>
  <c r="Q44" i="12"/>
  <c r="G44" i="12"/>
  <c r="I56" i="1" s="1"/>
  <c r="Q36" i="12"/>
  <c r="G36" i="12"/>
  <c r="I54" i="1" s="1"/>
  <c r="O29" i="12"/>
  <c r="I24" i="12"/>
  <c r="O19" i="12"/>
  <c r="G19" i="12"/>
  <c r="I50" i="1" s="1"/>
  <c r="I16" i="12"/>
  <c r="K13" i="12"/>
  <c r="G13" i="12"/>
  <c r="I48" i="1" s="1"/>
  <c r="U8" i="12"/>
  <c r="I8" i="12"/>
  <c r="O44" i="12"/>
  <c r="O36" i="12"/>
  <c r="U29" i="12"/>
  <c r="K29" i="12"/>
  <c r="Q24" i="12"/>
  <c r="M20" i="12"/>
  <c r="Q16" i="12"/>
  <c r="U13" i="12"/>
  <c r="I13" i="12"/>
  <c r="Q8" i="12"/>
  <c r="G8" i="12"/>
  <c r="H39" i="1"/>
  <c r="I39" i="1" s="1"/>
  <c r="I40" i="1" s="1"/>
  <c r="J39" i="1" s="1"/>
  <c r="J40" i="1" s="1"/>
  <c r="F40" i="1"/>
  <c r="M51" i="12"/>
  <c r="M29" i="12"/>
  <c r="M19" i="12"/>
  <c r="G29" i="12"/>
  <c r="I53" i="1" s="1"/>
  <c r="M45" i="12"/>
  <c r="M44" i="12" s="1"/>
  <c r="G42" i="12"/>
  <c r="I55" i="1" s="1"/>
  <c r="M37" i="12"/>
  <c r="M36" i="12" s="1"/>
  <c r="M25" i="12"/>
  <c r="M24" i="12" s="1"/>
  <c r="M17" i="12"/>
  <c r="M16" i="12" s="1"/>
  <c r="M9" i="12"/>
  <c r="M8" i="12" s="1"/>
  <c r="H40" i="1"/>
  <c r="G55" i="12" l="1"/>
  <c r="I47" i="1"/>
  <c r="I17" i="1"/>
  <c r="G28" i="1"/>
  <c r="G23" i="1"/>
  <c r="I16" i="1" l="1"/>
  <c r="I21" i="1" s="1"/>
  <c r="I58" i="1"/>
  <c r="G24" i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<sst xmlns="http://schemas.openxmlformats.org/spreadsheetml/2006/main" count="337" uniqueCount="184">
  <si>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</si>
  <si>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</si>
  <si>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</si>
  <si>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</si>
  <si>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</si>
  <si>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</si>
  <si>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</si>
  <si>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</si>
  <si>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</si>
  <si>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</si>
  <si>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</si>
  <si>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</si>
  <si>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</si>
  <si>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</si>
  <si>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</si>
  <si>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</si>
  <si>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</si>
  <si>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</si>
  <si>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</si>
  <si>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</si>
  <si>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</si>
  <si>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</si>
  <si>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</si>
  <si>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</si>
  <si>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</si>
  <si>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</si>
  <si>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</si>
  <si>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</si>
  <si>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</si>
  <si>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</si>
  <si>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</si>
  <si>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</si>
  <si>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</si>
  <si>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</si>
  <si>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</si>
  <si>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</si>
  <si>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</si>
  <si>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</si>
  <si>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</si>
  <si>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</si>
  <si>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</si>
  <si>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</si>
  <si>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</si>
  <si>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</si>
  <si>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</si>
  <si>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>19014 - U1 ÚV Hamr skladovací objekt</t>
  </si>
  <si>
    <t>Vodovod Hamr</t>
  </si>
  <si>
    <t>Palackého nám. 46, Třeboň II</t>
  </si>
  <si>
    <t>Třeboň</t>
  </si>
  <si>
    <t>37901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</si>
  <si>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</si>
  <si>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</si>
  <si>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</si>
  <si>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</si>
  <si>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</si>
  <si>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</si>
  <si>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</si>
  <si>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</si>
  <si>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</si>
  <si>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</si>
  <si>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</si>
  <si>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</si>
  <si>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</si>
  <si>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62</t>
  </si>
  <si>
    <t>Upravy povrchů vnější</t>
  </si>
  <si>
    <t>94</t>
  </si>
  <si>
    <t>Lešení a stavební výtahy</t>
  </si>
  <si>
    <t>96</t>
  </si>
  <si>
    <t>Bourání konstrukcí</t>
  </si>
  <si>
    <t>97</t>
  </si>
  <si>
    <t>Sutě</t>
  </si>
  <si>
    <t>99</t>
  </si>
  <si>
    <t>Staveništní přesun hmot</t>
  </si>
  <si>
    <t>766</t>
  </si>
  <si>
    <t>Konstrukce truhlářské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</si>
  <si>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</si>
  <si>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</si>
  <si>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</si>
  <si>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</si>
  <si>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</si>
  <si>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</si>
  <si>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</si>
  <si>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</si>
  <si>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</si>
  <si>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</si>
  <si>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</si>
  <si>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</si>
  <si>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</si>
  <si>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</si>
  <si>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</si>
  <si>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</si>
  <si>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</si>
  <si>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</si>
  <si>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</si>
  <si>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</si>
  <si>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</si>
  <si>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</si>
  <si>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</si>
  <si>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</si>
  <si>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</si>
  <si>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</si>
  <si>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</si>
  <si>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</si>
  <si>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</si>
  <si>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</si>
  <si>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</si>
  <si>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311271177R00</t>
  </si>
  <si>
    <t>Zdivo z tvárnic Ytong hladkých tl. 30 cm</t>
  </si>
  <si>
    <t>m2</t>
  </si>
  <si>
    <t>POL1_0</t>
  </si>
  <si>
    <t>317167133R00</t>
  </si>
  <si>
    <t>Překlad Heluz plochý 14,5/7,1/150 cm</t>
  </si>
  <si>
    <t>kus</t>
  </si>
  <si>
    <t>317940010RAA</t>
  </si>
  <si>
    <t>Osazení válcovaných profilů do č.12, včetně dodávky ocelových prvků 2x L 100 - 2700</t>
  </si>
  <si>
    <t>t</t>
  </si>
  <si>
    <t>POL2_0</t>
  </si>
  <si>
    <t>Osazení válcovaných profilů do č.12, včetně dodávky ocelových prvků 2xL 80-1500</t>
  </si>
  <si>
    <t>416021121R00</t>
  </si>
  <si>
    <t>Podhledy SDK, kovová.kce CD. 1x deska 12,5 mm, vyvěšení 1 m, vč. minerální vlny, parozábrany</t>
  </si>
  <si>
    <t>416026101R00</t>
  </si>
  <si>
    <t>Příplatek za řošt</t>
  </si>
  <si>
    <t>602016195R00</t>
  </si>
  <si>
    <t>Penetrace hloubková stěn</t>
  </si>
  <si>
    <t>602015103R00</t>
  </si>
  <si>
    <t>Podhoz stěn ručně</t>
  </si>
  <si>
    <t>612481211RT2</t>
  </si>
  <si>
    <t>Montáž výztužné sítě(perlinky)do stěrky-vnit.stěny, včetně výztužné sítě a stěrkového tmelu</t>
  </si>
  <si>
    <t>612471413R00</t>
  </si>
  <si>
    <t>Úprava vnitřních stěn aktivovaným štukem s přísad.</t>
  </si>
  <si>
    <t>Montáž výztužné sítě(perlinky)do stěrky-vnit.stěny, včetně výztužné sítě a stěr. tm. úprava L</t>
  </si>
  <si>
    <t>612451200R00</t>
  </si>
  <si>
    <t>Omítka vnitřní zdiva, příplatek špalety</t>
  </si>
  <si>
    <t>629451112R00</t>
  </si>
  <si>
    <t>Vyrovnávací vrstva MC šířky do 30 cm, vyrovnání parapetů</t>
  </si>
  <si>
    <t>m</t>
  </si>
  <si>
    <t>622477226RT1</t>
  </si>
  <si>
    <t>Oprava vnější omítky stěn štukové,sl.II,do 65%,SMS</t>
  </si>
  <si>
    <t>941955002R00</t>
  </si>
  <si>
    <t>Lešení lehké pomocné, výška podlahy do 1,9 m</t>
  </si>
  <si>
    <t>962081141R00</t>
  </si>
  <si>
    <t>Bourání příček ze skleněných tvárnic tl. 15 cm</t>
  </si>
  <si>
    <t>968072558R00</t>
  </si>
  <si>
    <t>Vybourání kovových vrat plochy do 5 m2</t>
  </si>
  <si>
    <t>968072559R00</t>
  </si>
  <si>
    <t>Vybourání kovových vrat plochy nad 5 m2</t>
  </si>
  <si>
    <t>975021211R00</t>
  </si>
  <si>
    <t>Podchycení zdiva pod stropem při tl.zdi do 45 cm</t>
  </si>
  <si>
    <t>971033531R00</t>
  </si>
  <si>
    <t>Vybourání otv. zeď cihel., tl.15 cm, MVC, dveře do dílny</t>
  </si>
  <si>
    <t>973031325R00</t>
  </si>
  <si>
    <t>Vysekání kapes zeď cihel. MVC, pl. 0,1m2, hl. 30cm</t>
  </si>
  <si>
    <t>979082111R00</t>
  </si>
  <si>
    <t>Vnitrostaveništní doprava suti do 10 m</t>
  </si>
  <si>
    <t>979082121R00</t>
  </si>
  <si>
    <t>Příplatek k vnitrost. dopravě suti za dalších 5 m, 2x</t>
  </si>
  <si>
    <t>979081111R00</t>
  </si>
  <si>
    <t>Odvoz suti a vybour. hmot na skládku do 1 km</t>
  </si>
  <si>
    <t>979081121R00</t>
  </si>
  <si>
    <t>Příplatek k odvozu za každý další 1 km, 30x</t>
  </si>
  <si>
    <t>979990101R00</t>
  </si>
  <si>
    <t>Poplatek za sklád.suti-směs bet.a cihel do 30x30cm</t>
  </si>
  <si>
    <t>998011001R00</t>
  </si>
  <si>
    <t>Přesun hmot pro budovy zděné výšky do 6 m</t>
  </si>
  <si>
    <t>766661122R00</t>
  </si>
  <si>
    <t>Montáž dveří a zárubně,otevíravých 1kř.nad 0,8 m</t>
  </si>
  <si>
    <t>766660001R00</t>
  </si>
  <si>
    <t>Dodávka dveří vč zárubně,otevíravých 1kř.nad 0,8 m, dveře 1100 x 2200 mm, nezateplené, dřev. palubkové</t>
  </si>
  <si>
    <t>766623334R00</t>
  </si>
  <si>
    <t>Montáž okna otevíravá,do parap.pásů, 2kř.pl. do 2,9 m2</t>
  </si>
  <si>
    <t>Dodávka okna otevíravá,do parap.pásů, 1800 x 1500, plast, izol. dvojsklo, U= 1,2 u</t>
  </si>
  <si>
    <t>Dodávka okna otevíravá,do parap.pásů, 1760x1500 mm, plast, izol. dvojsklo,  U= 1,2 u</t>
  </si>
  <si>
    <t>784402802R00</t>
  </si>
  <si>
    <t>Odstranění malby oškrábáním v místnosti H do 5 m</t>
  </si>
  <si>
    <t>784122112R00</t>
  </si>
  <si>
    <t>Malba bílá, bez penetrace, 2 x</t>
  </si>
  <si>
    <t/>
  </si>
  <si>
    <t>SUM</t>
  </si>
  <si>
    <t>POPUZIV</t>
  </si>
  <si>
    <t>END</t>
  </si>
  <si>
    <t>ÚV Hamr skladovací objekt</t>
  </si>
  <si>
    <t>Hamr parc. č. 160/5, k.ú. Hamr</t>
  </si>
  <si>
    <t>608 18 361</t>
  </si>
  <si>
    <t>CZ60818361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</si>
</sst>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" fontId="3" fillId="5" borderId="39" xfId="0" applyNumberFormat="1" applyFont="1" applyFill="1" applyBorder="1" applyAlignment="1"/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1" zoomScaleNormal="100" zoomScaleSheetLayoutView="75" workbookViewId="0">
      <selection activeCell="N7" sqref="N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00" t="s">
        <v>42</v>
      </c>
      <c r="C1" s="201"/>
      <c r="D1" s="201"/>
      <c r="E1" s="201"/>
      <c r="F1" s="201"/>
      <c r="G1" s="201"/>
      <c r="H1" s="201"/>
      <c r="I1" s="201"/>
      <c r="J1" s="202"/>
    </row>
    <row r="2" spans="1:15" ht="23.25" customHeight="1" x14ac:dyDescent="0.2">
      <c r="A2" s="4"/>
      <c r="B2" s="81" t="s">
        <v>40</v>
      </c>
      <c r="C2" s="82"/>
      <c r="D2" s="226" t="s">
        <v>180</v>
      </c>
      <c r="E2" s="227"/>
      <c r="F2" s="227"/>
      <c r="G2" s="227"/>
      <c r="H2" s="227"/>
      <c r="I2" s="227"/>
      <c r="J2" s="228"/>
      <c r="O2" s="2"/>
    </row>
    <row r="3" spans="1:15" ht="23.25" customHeight="1" x14ac:dyDescent="0.2">
      <c r="A3" s="4"/>
      <c r="B3" s="83" t="s">
        <v>44</v>
      </c>
      <c r="C3" s="84"/>
      <c r="D3" s="219" t="s">
        <v>181</v>
      </c>
      <c r="E3" s="220"/>
      <c r="F3" s="220"/>
      <c r="G3" s="220"/>
      <c r="H3" s="220"/>
      <c r="I3" s="220"/>
      <c r="J3" s="221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46</v>
      </c>
      <c r="E5" s="26"/>
      <c r="F5" s="26"/>
      <c r="G5" s="26"/>
      <c r="H5" s="28" t="s">
        <v>33</v>
      </c>
      <c r="I5" s="91" t="s">
        <v>182</v>
      </c>
      <c r="J5" s="11"/>
    </row>
    <row r="6" spans="1:15" ht="15.75" customHeight="1" x14ac:dyDescent="0.2">
      <c r="A6" s="4"/>
      <c r="B6" s="41"/>
      <c r="C6" s="26"/>
      <c r="D6" s="91" t="s">
        <v>47</v>
      </c>
      <c r="E6" s="26"/>
      <c r="F6" s="26"/>
      <c r="G6" s="26"/>
      <c r="H6" s="28" t="s">
        <v>34</v>
      </c>
      <c r="I6" s="91" t="s">
        <v>183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30"/>
      <c r="E11" s="230"/>
      <c r="F11" s="230"/>
      <c r="G11" s="230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17"/>
      <c r="E12" s="217"/>
      <c r="F12" s="217"/>
      <c r="G12" s="217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18"/>
      <c r="E13" s="218"/>
      <c r="F13" s="218"/>
      <c r="G13" s="218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9"/>
      <c r="F15" s="229"/>
      <c r="G15" s="214"/>
      <c r="H15" s="214"/>
      <c r="I15" s="214" t="s">
        <v>28</v>
      </c>
      <c r="J15" s="215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09"/>
      <c r="F16" s="216"/>
      <c r="G16" s="209"/>
      <c r="H16" s="216"/>
      <c r="I16" s="209">
        <f>SUMIF(F47:F57,A16,I47:I57)+SUMIF(F47:F57,"PSU",I47:I57)</f>
        <v>0</v>
      </c>
      <c r="J16" s="210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09"/>
      <c r="F17" s="216"/>
      <c r="G17" s="209"/>
      <c r="H17" s="216"/>
      <c r="I17" s="209">
        <f>SUMIF(F47:F57,A17,I47:I57)</f>
        <v>0</v>
      </c>
      <c r="J17" s="210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09"/>
      <c r="F18" s="216"/>
      <c r="G18" s="209"/>
      <c r="H18" s="216"/>
      <c r="I18" s="209">
        <f>SUMIF(F47:F57,A18,I47:I57)</f>
        <v>0</v>
      </c>
      <c r="J18" s="210"/>
    </row>
    <row r="19" spans="1:10" ht="23.25" customHeight="1" x14ac:dyDescent="0.2">
      <c r="A19" s="141" t="s">
        <v>77</v>
      </c>
      <c r="B19" s="142" t="s">
        <v>26</v>
      </c>
      <c r="C19" s="58"/>
      <c r="D19" s="59"/>
      <c r="E19" s="209"/>
      <c r="F19" s="216"/>
      <c r="G19" s="209"/>
      <c r="H19" s="216"/>
      <c r="I19" s="209">
        <f>SUMIF(F47:F57,A19,I47:I57)</f>
        <v>0</v>
      </c>
      <c r="J19" s="210"/>
    </row>
    <row r="20" spans="1:10" ht="23.25" customHeight="1" x14ac:dyDescent="0.2">
      <c r="A20" s="141" t="s">
        <v>78</v>
      </c>
      <c r="B20" s="142" t="s">
        <v>27</v>
      </c>
      <c r="C20" s="58"/>
      <c r="D20" s="59"/>
      <c r="E20" s="209"/>
      <c r="F20" s="216"/>
      <c r="G20" s="209"/>
      <c r="H20" s="216"/>
      <c r="I20" s="209">
        <f>SUMIF(F47:F57,A20,I47:I57)</f>
        <v>0</v>
      </c>
      <c r="J20" s="210"/>
    </row>
    <row r="21" spans="1:10" ht="23.25" customHeight="1" x14ac:dyDescent="0.2">
      <c r="A21" s="4"/>
      <c r="B21" s="74" t="s">
        <v>28</v>
      </c>
      <c r="C21" s="75"/>
      <c r="D21" s="76"/>
      <c r="E21" s="211"/>
      <c r="F21" s="212"/>
      <c r="G21" s="211"/>
      <c r="H21" s="212"/>
      <c r="I21" s="211">
        <f>SUM(I16:J20)</f>
        <v>0</v>
      </c>
      <c r="J21" s="222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7">
        <f>ZakladDPHSniVypocet</f>
        <v>0</v>
      </c>
      <c r="H23" s="208"/>
      <c r="I23" s="20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2">
        <f>ZakladDPHSni*SazbaDPH1/100</f>
        <v>0</v>
      </c>
      <c r="H24" s="233"/>
      <c r="I24" s="233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7">
        <f>ZakladDPHZaklVypocet</f>
        <v>0</v>
      </c>
      <c r="H25" s="208"/>
      <c r="I25" s="20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03">
        <f>ZakladDPHZakl*SazbaDPH2/100</f>
        <v>0</v>
      </c>
      <c r="H26" s="204"/>
      <c r="I26" s="204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05">
        <f>0</f>
        <v>0</v>
      </c>
      <c r="H27" s="205"/>
      <c r="I27" s="205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13">
        <f>ZakladDPHSniVypocet+ZakladDPHZaklVypocet</f>
        <v>0</v>
      </c>
      <c r="H28" s="213"/>
      <c r="I28" s="213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06">
        <f>ZakladDPHSni+DPHSni+ZakladDPHZakl+DPHZakl+Zaokrouhleni</f>
        <v>0</v>
      </c>
      <c r="H29" s="206"/>
      <c r="I29" s="206"/>
      <c r="J29" s="119" t="s">
        <v>52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31" t="s">
        <v>2</v>
      </c>
      <c r="E35" s="231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50</v>
      </c>
      <c r="C39" s="234" t="s">
        <v>45</v>
      </c>
      <c r="D39" s="235"/>
      <c r="E39" s="235"/>
      <c r="F39" s="108">
        <f>'Rozpočet Pol'!AC55</f>
        <v>0</v>
      </c>
      <c r="G39" s="109">
        <f>'Rozpočet Pol'!AD55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36" t="s">
        <v>51</v>
      </c>
      <c r="C40" s="237"/>
      <c r="D40" s="237"/>
      <c r="E40" s="238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53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54</v>
      </c>
      <c r="G46" s="129"/>
      <c r="H46" s="129"/>
      <c r="I46" s="239" t="s">
        <v>28</v>
      </c>
      <c r="J46" s="239"/>
    </row>
    <row r="47" spans="1:10" ht="25.5" customHeight="1" x14ac:dyDescent="0.2">
      <c r="A47" s="122"/>
      <c r="B47" s="130" t="s">
        <v>55</v>
      </c>
      <c r="C47" s="241" t="s">
        <v>56</v>
      </c>
      <c r="D47" s="242"/>
      <c r="E47" s="242"/>
      <c r="F47" s="132" t="s">
        <v>23</v>
      </c>
      <c r="G47" s="133"/>
      <c r="H47" s="133"/>
      <c r="I47" s="240">
        <f>'Rozpočet Pol'!G8</f>
        <v>0</v>
      </c>
      <c r="J47" s="240"/>
    </row>
    <row r="48" spans="1:10" ht="25.5" customHeight="1" x14ac:dyDescent="0.2">
      <c r="A48" s="122"/>
      <c r="B48" s="124" t="s">
        <v>57</v>
      </c>
      <c r="C48" s="224" t="s">
        <v>58</v>
      </c>
      <c r="D48" s="225"/>
      <c r="E48" s="225"/>
      <c r="F48" s="134" t="s">
        <v>23</v>
      </c>
      <c r="G48" s="135"/>
      <c r="H48" s="135"/>
      <c r="I48" s="223">
        <f>'Rozpočet Pol'!G13</f>
        <v>0</v>
      </c>
      <c r="J48" s="223"/>
    </row>
    <row r="49" spans="1:10" ht="25.5" customHeight="1" x14ac:dyDescent="0.2">
      <c r="A49" s="122"/>
      <c r="B49" s="124" t="s">
        <v>59</v>
      </c>
      <c r="C49" s="224" t="s">
        <v>60</v>
      </c>
      <c r="D49" s="225"/>
      <c r="E49" s="225"/>
      <c r="F49" s="134" t="s">
        <v>23</v>
      </c>
      <c r="G49" s="135"/>
      <c r="H49" s="135"/>
      <c r="I49" s="223">
        <f>'Rozpočet Pol'!G16</f>
        <v>0</v>
      </c>
      <c r="J49" s="223"/>
    </row>
    <row r="50" spans="1:10" ht="25.5" customHeight="1" x14ac:dyDescent="0.2">
      <c r="A50" s="122"/>
      <c r="B50" s="124" t="s">
        <v>61</v>
      </c>
      <c r="C50" s="224" t="s">
        <v>62</v>
      </c>
      <c r="D50" s="225"/>
      <c r="E50" s="225"/>
      <c r="F50" s="134" t="s">
        <v>23</v>
      </c>
      <c r="G50" s="135"/>
      <c r="H50" s="135"/>
      <c r="I50" s="223">
        <f>'Rozpočet Pol'!G19</f>
        <v>0</v>
      </c>
      <c r="J50" s="223"/>
    </row>
    <row r="51" spans="1:10" ht="25.5" customHeight="1" x14ac:dyDescent="0.2">
      <c r="A51" s="122"/>
      <c r="B51" s="124" t="s">
        <v>63</v>
      </c>
      <c r="C51" s="224" t="s">
        <v>64</v>
      </c>
      <c r="D51" s="225"/>
      <c r="E51" s="225"/>
      <c r="F51" s="134" t="s">
        <v>23</v>
      </c>
      <c r="G51" s="135"/>
      <c r="H51" s="135"/>
      <c r="I51" s="223">
        <f>'Rozpočet Pol'!G24</f>
        <v>0</v>
      </c>
      <c r="J51" s="223"/>
    </row>
    <row r="52" spans="1:10" ht="25.5" customHeight="1" x14ac:dyDescent="0.2">
      <c r="A52" s="122"/>
      <c r="B52" s="124" t="s">
        <v>65</v>
      </c>
      <c r="C52" s="224" t="s">
        <v>66</v>
      </c>
      <c r="D52" s="225"/>
      <c r="E52" s="225"/>
      <c r="F52" s="134" t="s">
        <v>23</v>
      </c>
      <c r="G52" s="135"/>
      <c r="H52" s="135"/>
      <c r="I52" s="223">
        <f>'Rozpočet Pol'!G27</f>
        <v>0</v>
      </c>
      <c r="J52" s="223"/>
    </row>
    <row r="53" spans="1:10" ht="25.5" customHeight="1" x14ac:dyDescent="0.2">
      <c r="A53" s="122"/>
      <c r="B53" s="124" t="s">
        <v>67</v>
      </c>
      <c r="C53" s="224" t="s">
        <v>68</v>
      </c>
      <c r="D53" s="225"/>
      <c r="E53" s="225"/>
      <c r="F53" s="134" t="s">
        <v>23</v>
      </c>
      <c r="G53" s="135"/>
      <c r="H53" s="135"/>
      <c r="I53" s="223">
        <f>'Rozpočet Pol'!G29</f>
        <v>0</v>
      </c>
      <c r="J53" s="223"/>
    </row>
    <row r="54" spans="1:10" ht="25.5" customHeight="1" x14ac:dyDescent="0.2">
      <c r="A54" s="122"/>
      <c r="B54" s="124" t="s">
        <v>69</v>
      </c>
      <c r="C54" s="224" t="s">
        <v>70</v>
      </c>
      <c r="D54" s="225"/>
      <c r="E54" s="225"/>
      <c r="F54" s="134" t="s">
        <v>23</v>
      </c>
      <c r="G54" s="135"/>
      <c r="H54" s="135"/>
      <c r="I54" s="223">
        <f>'Rozpočet Pol'!G36</f>
        <v>0</v>
      </c>
      <c r="J54" s="223"/>
    </row>
    <row r="55" spans="1:10" ht="25.5" customHeight="1" x14ac:dyDescent="0.2">
      <c r="A55" s="122"/>
      <c r="B55" s="124" t="s">
        <v>71</v>
      </c>
      <c r="C55" s="224" t="s">
        <v>72</v>
      </c>
      <c r="D55" s="225"/>
      <c r="E55" s="225"/>
      <c r="F55" s="134" t="s">
        <v>23</v>
      </c>
      <c r="G55" s="135"/>
      <c r="H55" s="135"/>
      <c r="I55" s="223">
        <f>'Rozpočet Pol'!G42</f>
        <v>0</v>
      </c>
      <c r="J55" s="223"/>
    </row>
    <row r="56" spans="1:10" ht="25.5" customHeight="1" x14ac:dyDescent="0.2">
      <c r="A56" s="122"/>
      <c r="B56" s="124" t="s">
        <v>73</v>
      </c>
      <c r="C56" s="224" t="s">
        <v>74</v>
      </c>
      <c r="D56" s="225"/>
      <c r="E56" s="225"/>
      <c r="F56" s="134" t="s">
        <v>24</v>
      </c>
      <c r="G56" s="135"/>
      <c r="H56" s="135"/>
      <c r="I56" s="223">
        <f>'Rozpočet Pol'!G44</f>
        <v>0</v>
      </c>
      <c r="J56" s="223"/>
    </row>
    <row r="57" spans="1:10" ht="25.5" customHeight="1" x14ac:dyDescent="0.2">
      <c r="A57" s="122"/>
      <c r="B57" s="131" t="s">
        <v>75</v>
      </c>
      <c r="C57" s="245" t="s">
        <v>76</v>
      </c>
      <c r="D57" s="246"/>
      <c r="E57" s="246"/>
      <c r="F57" s="136" t="s">
        <v>24</v>
      </c>
      <c r="G57" s="137"/>
      <c r="H57" s="137"/>
      <c r="I57" s="244">
        <f>'Rozpočet Pol'!G51</f>
        <v>0</v>
      </c>
      <c r="J57" s="244"/>
    </row>
    <row r="58" spans="1:10" ht="25.5" customHeight="1" x14ac:dyDescent="0.2">
      <c r="A58" s="123"/>
      <c r="B58" s="127" t="s">
        <v>1</v>
      </c>
      <c r="C58" s="127"/>
      <c r="D58" s="128"/>
      <c r="E58" s="128"/>
      <c r="F58" s="138"/>
      <c r="G58" s="139"/>
      <c r="H58" s="139"/>
      <c r="I58" s="243">
        <f>SUM(I47:I57)</f>
        <v>0</v>
      </c>
      <c r="J58" s="243"/>
    </row>
    <row r="59" spans="1:10" x14ac:dyDescent="0.2">
      <c r="F59" s="140"/>
      <c r="G59" s="96"/>
      <c r="H59" s="140"/>
      <c r="I59" s="96"/>
      <c r="J59" s="96"/>
    </row>
    <row r="60" spans="1:10" x14ac:dyDescent="0.2">
      <c r="F60" s="140"/>
      <c r="G60" s="96"/>
      <c r="H60" s="140"/>
      <c r="I60" s="96"/>
      <c r="J60" s="96"/>
    </row>
    <row r="61" spans="1:10" x14ac:dyDescent="0.2">
      <c r="F61" s="140"/>
      <c r="G61" s="96"/>
      <c r="H61" s="140"/>
      <c r="I61" s="96"/>
      <c r="J61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I58:J58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9" t="s">
        <v>41</v>
      </c>
      <c r="B2" s="78"/>
      <c r="C2" s="249"/>
      <c r="D2" s="249"/>
      <c r="E2" s="249"/>
      <c r="F2" s="249"/>
      <c r="G2" s="250"/>
    </row>
    <row r="3" spans="1:7" ht="24.95" hidden="1" customHeight="1" x14ac:dyDescent="0.2">
      <c r="A3" s="79" t="s">
        <v>7</v>
      </c>
      <c r="B3" s="78"/>
      <c r="C3" s="249"/>
      <c r="D3" s="249"/>
      <c r="E3" s="249"/>
      <c r="F3" s="249"/>
      <c r="G3" s="250"/>
    </row>
    <row r="4" spans="1:7" ht="24.95" hidden="1" customHeight="1" x14ac:dyDescent="0.2">
      <c r="A4" s="79" t="s">
        <v>8</v>
      </c>
      <c r="B4" s="78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65"/>
  <sheetViews>
    <sheetView topLeftCell="A21" workbookViewId="0">
      <selection activeCell="Y8" sqref="Y8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63" t="s">
        <v>6</v>
      </c>
      <c r="B1" s="263"/>
      <c r="C1" s="263"/>
      <c r="D1" s="263"/>
      <c r="E1" s="263"/>
      <c r="F1" s="263"/>
      <c r="G1" s="263"/>
      <c r="AE1" t="s">
        <v>80</v>
      </c>
    </row>
    <row r="2" spans="1:60" ht="25.15" customHeight="1" x14ac:dyDescent="0.2">
      <c r="A2" s="145" t="s">
        <v>79</v>
      </c>
      <c r="B2" s="143"/>
      <c r="C2" s="264" t="s">
        <v>180</v>
      </c>
      <c r="D2" s="265"/>
      <c r="E2" s="265"/>
      <c r="F2" s="265"/>
      <c r="G2" s="266"/>
      <c r="AE2" t="s">
        <v>81</v>
      </c>
    </row>
    <row r="3" spans="1:60" ht="25.15" customHeight="1" x14ac:dyDescent="0.2">
      <c r="A3" s="146" t="s">
        <v>7</v>
      </c>
      <c r="B3" s="144"/>
      <c r="C3" s="267" t="s">
        <v>181</v>
      </c>
      <c r="D3" s="268"/>
      <c r="E3" s="268"/>
      <c r="F3" s="268"/>
      <c r="G3" s="269"/>
      <c r="AE3" t="s">
        <v>82</v>
      </c>
    </row>
    <row r="4" spans="1:60" ht="25.15" hidden="1" customHeight="1" x14ac:dyDescent="0.2">
      <c r="A4" s="146" t="s">
        <v>8</v>
      </c>
      <c r="B4" s="144"/>
      <c r="C4" s="267"/>
      <c r="D4" s="268"/>
      <c r="E4" s="268"/>
      <c r="F4" s="268"/>
      <c r="G4" s="269"/>
      <c r="AE4" t="s">
        <v>83</v>
      </c>
    </row>
    <row r="5" spans="1:60" hidden="1" x14ac:dyDescent="0.2">
      <c r="A5" s="147" t="s">
        <v>84</v>
      </c>
      <c r="B5" s="148"/>
      <c r="C5" s="149"/>
      <c r="D5" s="150"/>
      <c r="E5" s="150"/>
      <c r="F5" s="150"/>
      <c r="G5" s="151"/>
      <c r="AE5" t="s">
        <v>85</v>
      </c>
    </row>
    <row r="7" spans="1:60" ht="38.25" x14ac:dyDescent="0.2">
      <c r="A7" s="156" t="s">
        <v>86</v>
      </c>
      <c r="B7" s="157" t="s">
        <v>87</v>
      </c>
      <c r="C7" s="157" t="s">
        <v>88</v>
      </c>
      <c r="D7" s="156" t="s">
        <v>89</v>
      </c>
      <c r="E7" s="156" t="s">
        <v>90</v>
      </c>
      <c r="F7" s="152" t="s">
        <v>91</v>
      </c>
      <c r="G7" s="173" t="s">
        <v>28</v>
      </c>
      <c r="H7" s="174" t="s">
        <v>29</v>
      </c>
      <c r="I7" s="174" t="s">
        <v>92</v>
      </c>
      <c r="J7" s="174" t="s">
        <v>30</v>
      </c>
      <c r="K7" s="174" t="s">
        <v>93</v>
      </c>
      <c r="L7" s="174" t="s">
        <v>94</v>
      </c>
      <c r="M7" s="174" t="s">
        <v>95</v>
      </c>
      <c r="N7" s="174" t="s">
        <v>96</v>
      </c>
      <c r="O7" s="174" t="s">
        <v>97</v>
      </c>
      <c r="P7" s="174" t="s">
        <v>98</v>
      </c>
      <c r="Q7" s="174" t="s">
        <v>99</v>
      </c>
      <c r="R7" s="174" t="s">
        <v>100</v>
      </c>
      <c r="S7" s="174" t="s">
        <v>101</v>
      </c>
      <c r="T7" s="174" t="s">
        <v>102</v>
      </c>
      <c r="U7" s="159" t="s">
        <v>103</v>
      </c>
    </row>
    <row r="8" spans="1:60" x14ac:dyDescent="0.2">
      <c r="A8" s="175" t="s">
        <v>104</v>
      </c>
      <c r="B8" s="176" t="s">
        <v>55</v>
      </c>
      <c r="C8" s="177" t="s">
        <v>56</v>
      </c>
      <c r="D8" s="178"/>
      <c r="E8" s="179"/>
      <c r="F8" s="180"/>
      <c r="G8" s="180">
        <f>SUMIF(AE9:AE12,"&lt;&gt;NOR",G9:G12)</f>
        <v>0</v>
      </c>
      <c r="H8" s="180"/>
      <c r="I8" s="180">
        <f>SUM(I9:I12)</f>
        <v>0</v>
      </c>
      <c r="J8" s="180"/>
      <c r="K8" s="180">
        <f>SUM(K9:K12)</f>
        <v>0</v>
      </c>
      <c r="L8" s="180"/>
      <c r="M8" s="180">
        <f>SUM(M9:M12)</f>
        <v>0</v>
      </c>
      <c r="N8" s="158"/>
      <c r="O8" s="158">
        <f>SUM(O9:O12)</f>
        <v>5.6337900000000003</v>
      </c>
      <c r="P8" s="158"/>
      <c r="Q8" s="158">
        <f>SUM(Q9:Q12)</f>
        <v>0</v>
      </c>
      <c r="R8" s="158"/>
      <c r="S8" s="158"/>
      <c r="T8" s="175"/>
      <c r="U8" s="158">
        <f>SUM(U9:U12)</f>
        <v>18.04</v>
      </c>
      <c r="AE8" t="s">
        <v>105</v>
      </c>
    </row>
    <row r="9" spans="1:60" outlineLevel="1" x14ac:dyDescent="0.2">
      <c r="A9" s="154">
        <v>1</v>
      </c>
      <c r="B9" s="160" t="s">
        <v>106</v>
      </c>
      <c r="C9" s="193" t="s">
        <v>107</v>
      </c>
      <c r="D9" s="162" t="s">
        <v>108</v>
      </c>
      <c r="E9" s="168">
        <v>19.61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3">
        <v>0.27964</v>
      </c>
      <c r="O9" s="163">
        <f>ROUND(E9*N9,5)</f>
        <v>5.4837400000000001</v>
      </c>
      <c r="P9" s="163">
        <v>0</v>
      </c>
      <c r="Q9" s="163">
        <f>ROUND(E9*P9,5)</f>
        <v>0</v>
      </c>
      <c r="R9" s="163"/>
      <c r="S9" s="163"/>
      <c r="T9" s="164">
        <v>0.79649999999999999</v>
      </c>
      <c r="U9" s="163">
        <f>ROUND(E9*T9,2)</f>
        <v>15.62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109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>
        <v>2</v>
      </c>
      <c r="B10" s="160" t="s">
        <v>110</v>
      </c>
      <c r="C10" s="193" t="s">
        <v>111</v>
      </c>
      <c r="D10" s="162" t="s">
        <v>112</v>
      </c>
      <c r="E10" s="168">
        <v>1</v>
      </c>
      <c r="F10" s="170"/>
      <c r="G10" s="171">
        <f>ROUND(E10*F10,2)</f>
        <v>0</v>
      </c>
      <c r="H10" s="170"/>
      <c r="I10" s="171">
        <f>ROUND(E10*H10,2)</f>
        <v>0</v>
      </c>
      <c r="J10" s="170"/>
      <c r="K10" s="171">
        <f>ROUND(E10*J10,2)</f>
        <v>0</v>
      </c>
      <c r="L10" s="171">
        <v>21</v>
      </c>
      <c r="M10" s="171">
        <f>G10*(1+L10/100)</f>
        <v>0</v>
      </c>
      <c r="N10" s="163">
        <v>2.9319999999999999E-2</v>
      </c>
      <c r="O10" s="163">
        <f>ROUND(E10*N10,5)</f>
        <v>2.9319999999999999E-2</v>
      </c>
      <c r="P10" s="163">
        <v>0</v>
      </c>
      <c r="Q10" s="163">
        <f>ROUND(E10*P10,5)</f>
        <v>0</v>
      </c>
      <c r="R10" s="163"/>
      <c r="S10" s="163"/>
      <c r="T10" s="164">
        <v>0.32250000000000001</v>
      </c>
      <c r="U10" s="163">
        <f>ROUND(E10*T10,2)</f>
        <v>0.32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109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54">
        <v>3</v>
      </c>
      <c r="B11" s="160" t="s">
        <v>113</v>
      </c>
      <c r="C11" s="193" t="s">
        <v>114</v>
      </c>
      <c r="D11" s="162" t="s">
        <v>115</v>
      </c>
      <c r="E11" s="168">
        <v>8.1000000000000003E-2</v>
      </c>
      <c r="F11" s="170"/>
      <c r="G11" s="171">
        <f>ROUND(E11*F11,2)</f>
        <v>0</v>
      </c>
      <c r="H11" s="170"/>
      <c r="I11" s="171">
        <f>ROUND(E11*H11,2)</f>
        <v>0</v>
      </c>
      <c r="J11" s="170"/>
      <c r="K11" s="171">
        <f>ROUND(E11*J11,2)</f>
        <v>0</v>
      </c>
      <c r="L11" s="171">
        <v>21</v>
      </c>
      <c r="M11" s="171">
        <f>G11*(1+L11/100)</f>
        <v>0</v>
      </c>
      <c r="N11" s="163">
        <v>1.09954</v>
      </c>
      <c r="O11" s="163">
        <f>ROUND(E11*N11,5)</f>
        <v>8.906E-2</v>
      </c>
      <c r="P11" s="163">
        <v>0</v>
      </c>
      <c r="Q11" s="163">
        <f>ROUND(E11*P11,5)</f>
        <v>0</v>
      </c>
      <c r="R11" s="163"/>
      <c r="S11" s="163"/>
      <c r="T11" s="164">
        <v>19.111809999999998</v>
      </c>
      <c r="U11" s="163">
        <f>ROUND(E11*T11,2)</f>
        <v>1.55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116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ht="22.5" outlineLevel="1" x14ac:dyDescent="0.2">
      <c r="A12" s="154">
        <v>4</v>
      </c>
      <c r="B12" s="160" t="s">
        <v>113</v>
      </c>
      <c r="C12" s="193" t="s">
        <v>117</v>
      </c>
      <c r="D12" s="162" t="s">
        <v>115</v>
      </c>
      <c r="E12" s="168">
        <v>2.8799999999999999E-2</v>
      </c>
      <c r="F12" s="170"/>
      <c r="G12" s="171">
        <f>ROUND(E12*F12,2)</f>
        <v>0</v>
      </c>
      <c r="H12" s="170"/>
      <c r="I12" s="171">
        <f>ROUND(E12*H12,2)</f>
        <v>0</v>
      </c>
      <c r="J12" s="170"/>
      <c r="K12" s="171">
        <f>ROUND(E12*J12,2)</f>
        <v>0</v>
      </c>
      <c r="L12" s="171">
        <v>21</v>
      </c>
      <c r="M12" s="171">
        <f>G12*(1+L12/100)</f>
        <v>0</v>
      </c>
      <c r="N12" s="163">
        <v>1.09954</v>
      </c>
      <c r="O12" s="163">
        <f>ROUND(E12*N12,5)</f>
        <v>3.1669999999999997E-2</v>
      </c>
      <c r="P12" s="163">
        <v>0</v>
      </c>
      <c r="Q12" s="163">
        <f>ROUND(E12*P12,5)</f>
        <v>0</v>
      </c>
      <c r="R12" s="163"/>
      <c r="S12" s="163"/>
      <c r="T12" s="164">
        <v>19.111809999999998</v>
      </c>
      <c r="U12" s="163">
        <f>ROUND(E12*T12,2)</f>
        <v>0.55000000000000004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116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x14ac:dyDescent="0.2">
      <c r="A13" s="155" t="s">
        <v>104</v>
      </c>
      <c r="B13" s="161" t="s">
        <v>57</v>
      </c>
      <c r="C13" s="194" t="s">
        <v>58</v>
      </c>
      <c r="D13" s="165"/>
      <c r="E13" s="169"/>
      <c r="F13" s="172"/>
      <c r="G13" s="172">
        <f>SUMIF(AE14:AE15,"&lt;&gt;NOR",G14:G15)</f>
        <v>0</v>
      </c>
      <c r="H13" s="172"/>
      <c r="I13" s="172">
        <f>SUM(I14:I15)</f>
        <v>0</v>
      </c>
      <c r="J13" s="172"/>
      <c r="K13" s="172">
        <f>SUM(K14:K15)</f>
        <v>0</v>
      </c>
      <c r="L13" s="172"/>
      <c r="M13" s="172">
        <f>SUM(M14:M15)</f>
        <v>0</v>
      </c>
      <c r="N13" s="166"/>
      <c r="O13" s="166">
        <f>SUM(O14:O15)</f>
        <v>1.17574</v>
      </c>
      <c r="P13" s="166"/>
      <c r="Q13" s="166">
        <f>SUM(Q14:Q15)</f>
        <v>0</v>
      </c>
      <c r="R13" s="166"/>
      <c r="S13" s="166"/>
      <c r="T13" s="167"/>
      <c r="U13" s="166">
        <f>SUM(U14:U15)</f>
        <v>79.580000000000013</v>
      </c>
      <c r="AE13" t="s">
        <v>105</v>
      </c>
    </row>
    <row r="14" spans="1:60" ht="22.5" outlineLevel="1" x14ac:dyDescent="0.2">
      <c r="A14" s="154">
        <v>5</v>
      </c>
      <c r="B14" s="160" t="s">
        <v>118</v>
      </c>
      <c r="C14" s="193" t="s">
        <v>119</v>
      </c>
      <c r="D14" s="162" t="s">
        <v>108</v>
      </c>
      <c r="E14" s="168">
        <v>40.81</v>
      </c>
      <c r="F14" s="170"/>
      <c r="G14" s="171">
        <f>ROUND(E14*F14,2)</f>
        <v>0</v>
      </c>
      <c r="H14" s="170"/>
      <c r="I14" s="171">
        <f>ROUND(E14*H14,2)</f>
        <v>0</v>
      </c>
      <c r="J14" s="170"/>
      <c r="K14" s="171">
        <f>ROUND(E14*J14,2)</f>
        <v>0</v>
      </c>
      <c r="L14" s="171">
        <v>21</v>
      </c>
      <c r="M14" s="171">
        <f>G14*(1+L14/100)</f>
        <v>0</v>
      </c>
      <c r="N14" s="163">
        <v>1.1900000000000001E-2</v>
      </c>
      <c r="O14" s="163">
        <f>ROUND(E14*N14,5)</f>
        <v>0.48564000000000002</v>
      </c>
      <c r="P14" s="163">
        <v>0</v>
      </c>
      <c r="Q14" s="163">
        <f>ROUND(E14*P14,5)</f>
        <v>0</v>
      </c>
      <c r="R14" s="163"/>
      <c r="S14" s="163"/>
      <c r="T14" s="164">
        <v>0.95</v>
      </c>
      <c r="U14" s="163">
        <f>ROUND(E14*T14,2)</f>
        <v>38.770000000000003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109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>
        <v>6</v>
      </c>
      <c r="B15" s="160" t="s">
        <v>120</v>
      </c>
      <c r="C15" s="193" t="s">
        <v>121</v>
      </c>
      <c r="D15" s="162" t="s">
        <v>108</v>
      </c>
      <c r="E15" s="168">
        <v>40.81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1">
        <f>G15*(1+L15/100)</f>
        <v>0</v>
      </c>
      <c r="N15" s="163">
        <v>1.6910000000000001E-2</v>
      </c>
      <c r="O15" s="163">
        <f>ROUND(E15*N15,5)</f>
        <v>0.69010000000000005</v>
      </c>
      <c r="P15" s="163">
        <v>0</v>
      </c>
      <c r="Q15" s="163">
        <f>ROUND(E15*P15,5)</f>
        <v>0</v>
      </c>
      <c r="R15" s="163"/>
      <c r="S15" s="163"/>
      <c r="T15" s="164">
        <v>1</v>
      </c>
      <c r="U15" s="163">
        <f>ROUND(E15*T15,2)</f>
        <v>40.81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109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x14ac:dyDescent="0.2">
      <c r="A16" s="155" t="s">
        <v>104</v>
      </c>
      <c r="B16" s="161" t="s">
        <v>59</v>
      </c>
      <c r="C16" s="194" t="s">
        <v>60</v>
      </c>
      <c r="D16" s="165"/>
      <c r="E16" s="169"/>
      <c r="F16" s="172"/>
      <c r="G16" s="172">
        <f>SUMIF(AE17:AE18,"&lt;&gt;NOR",G17:G18)</f>
        <v>0</v>
      </c>
      <c r="H16" s="172"/>
      <c r="I16" s="172">
        <f>SUM(I17:I18)</f>
        <v>0</v>
      </c>
      <c r="J16" s="172"/>
      <c r="K16" s="172">
        <f>SUM(K17:K18)</f>
        <v>0</v>
      </c>
      <c r="L16" s="172"/>
      <c r="M16" s="172">
        <f>SUM(M17:M18)</f>
        <v>0</v>
      </c>
      <c r="N16" s="166"/>
      <c r="O16" s="166">
        <f>SUM(O17:O18)</f>
        <v>0.312</v>
      </c>
      <c r="P16" s="166"/>
      <c r="Q16" s="166">
        <f>SUM(Q17:Q18)</f>
        <v>0</v>
      </c>
      <c r="R16" s="166"/>
      <c r="S16" s="166"/>
      <c r="T16" s="167"/>
      <c r="U16" s="166">
        <f>SUM(U17:U18)</f>
        <v>12.44</v>
      </c>
      <c r="AE16" t="s">
        <v>105</v>
      </c>
    </row>
    <row r="17" spans="1:60" outlineLevel="1" x14ac:dyDescent="0.2">
      <c r="A17" s="154">
        <v>7</v>
      </c>
      <c r="B17" s="160" t="s">
        <v>122</v>
      </c>
      <c r="C17" s="193" t="s">
        <v>123</v>
      </c>
      <c r="D17" s="162" t="s">
        <v>108</v>
      </c>
      <c r="E17" s="168">
        <v>145.16</v>
      </c>
      <c r="F17" s="170"/>
      <c r="G17" s="171">
        <f>ROUND(E17*F17,2)</f>
        <v>0</v>
      </c>
      <c r="H17" s="170"/>
      <c r="I17" s="171">
        <f>ROUND(E17*H17,2)</f>
        <v>0</v>
      </c>
      <c r="J17" s="170"/>
      <c r="K17" s="171">
        <f>ROUND(E17*J17,2)</f>
        <v>0</v>
      </c>
      <c r="L17" s="171">
        <v>21</v>
      </c>
      <c r="M17" s="171">
        <f>G17*(1+L17/100)</f>
        <v>0</v>
      </c>
      <c r="N17" s="163">
        <v>3.2000000000000003E-4</v>
      </c>
      <c r="O17" s="163">
        <f>ROUND(E17*N17,5)</f>
        <v>4.6449999999999998E-2</v>
      </c>
      <c r="P17" s="163">
        <v>0</v>
      </c>
      <c r="Q17" s="163">
        <f>ROUND(E17*P17,5)</f>
        <v>0</v>
      </c>
      <c r="R17" s="163"/>
      <c r="S17" s="163"/>
      <c r="T17" s="164">
        <v>7.0000000000000007E-2</v>
      </c>
      <c r="U17" s="163">
        <f>ROUND(E17*T17,2)</f>
        <v>10.16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109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>
        <v>8</v>
      </c>
      <c r="B18" s="160" t="s">
        <v>124</v>
      </c>
      <c r="C18" s="193" t="s">
        <v>125</v>
      </c>
      <c r="D18" s="162" t="s">
        <v>108</v>
      </c>
      <c r="E18" s="168">
        <v>28.1</v>
      </c>
      <c r="F18" s="170"/>
      <c r="G18" s="171">
        <f>ROUND(E18*F18,2)</f>
        <v>0</v>
      </c>
      <c r="H18" s="170"/>
      <c r="I18" s="171">
        <f>ROUND(E18*H18,2)</f>
        <v>0</v>
      </c>
      <c r="J18" s="170"/>
      <c r="K18" s="171">
        <f>ROUND(E18*J18,2)</f>
        <v>0</v>
      </c>
      <c r="L18" s="171">
        <v>21</v>
      </c>
      <c r="M18" s="171">
        <f>G18*(1+L18/100)</f>
        <v>0</v>
      </c>
      <c r="N18" s="163">
        <v>9.4500000000000001E-3</v>
      </c>
      <c r="O18" s="163">
        <f>ROUND(E18*N18,5)</f>
        <v>0.26555000000000001</v>
      </c>
      <c r="P18" s="163">
        <v>0</v>
      </c>
      <c r="Q18" s="163">
        <f>ROUND(E18*P18,5)</f>
        <v>0</v>
      </c>
      <c r="R18" s="163"/>
      <c r="S18" s="163"/>
      <c r="T18" s="164">
        <v>8.1000000000000003E-2</v>
      </c>
      <c r="U18" s="163">
        <f>ROUND(E18*T18,2)</f>
        <v>2.2799999999999998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109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x14ac:dyDescent="0.2">
      <c r="A19" s="155" t="s">
        <v>104</v>
      </c>
      <c r="B19" s="161" t="s">
        <v>61</v>
      </c>
      <c r="C19" s="194" t="s">
        <v>62</v>
      </c>
      <c r="D19" s="165"/>
      <c r="E19" s="169"/>
      <c r="F19" s="172"/>
      <c r="G19" s="172">
        <f>SUMIF(AE20:AE23,"&lt;&gt;NOR",G20:G23)</f>
        <v>0</v>
      </c>
      <c r="H19" s="172"/>
      <c r="I19" s="172">
        <f>SUM(I20:I23)</f>
        <v>0</v>
      </c>
      <c r="J19" s="172"/>
      <c r="K19" s="172">
        <f>SUM(K20:K23)</f>
        <v>0</v>
      </c>
      <c r="L19" s="172"/>
      <c r="M19" s="172">
        <f>SUM(M20:M23)</f>
        <v>0</v>
      </c>
      <c r="N19" s="166"/>
      <c r="O19" s="166">
        <f>SUM(O20:O23)</f>
        <v>1.7867400000000002</v>
      </c>
      <c r="P19" s="166"/>
      <c r="Q19" s="166">
        <f>SUM(Q20:Q23)</f>
        <v>0</v>
      </c>
      <c r="R19" s="166"/>
      <c r="S19" s="166"/>
      <c r="T19" s="167"/>
      <c r="U19" s="166">
        <f>SUM(U20:U23)</f>
        <v>105.75</v>
      </c>
      <c r="AE19" t="s">
        <v>105</v>
      </c>
    </row>
    <row r="20" spans="1:60" ht="22.5" outlineLevel="1" x14ac:dyDescent="0.2">
      <c r="A20" s="154">
        <v>9</v>
      </c>
      <c r="B20" s="160" t="s">
        <v>126</v>
      </c>
      <c r="C20" s="193" t="s">
        <v>127</v>
      </c>
      <c r="D20" s="162" t="s">
        <v>108</v>
      </c>
      <c r="E20" s="168">
        <v>145.16</v>
      </c>
      <c r="F20" s="170"/>
      <c r="G20" s="171">
        <f>ROUND(E20*F20,2)</f>
        <v>0</v>
      </c>
      <c r="H20" s="170"/>
      <c r="I20" s="171">
        <f>ROUND(E20*H20,2)</f>
        <v>0</v>
      </c>
      <c r="J20" s="170"/>
      <c r="K20" s="171">
        <f>ROUND(E20*J20,2)</f>
        <v>0</v>
      </c>
      <c r="L20" s="171">
        <v>21</v>
      </c>
      <c r="M20" s="171">
        <f>G20*(1+L20/100)</f>
        <v>0</v>
      </c>
      <c r="N20" s="163">
        <v>3.6700000000000001E-3</v>
      </c>
      <c r="O20" s="163">
        <f>ROUND(E20*N20,5)</f>
        <v>0.53273999999999999</v>
      </c>
      <c r="P20" s="163">
        <v>0</v>
      </c>
      <c r="Q20" s="163">
        <f>ROUND(E20*P20,5)</f>
        <v>0</v>
      </c>
      <c r="R20" s="163"/>
      <c r="S20" s="163"/>
      <c r="T20" s="164">
        <v>0.36199999999999999</v>
      </c>
      <c r="U20" s="163">
        <f>ROUND(E20*T20,2)</f>
        <v>52.55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109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10</v>
      </c>
      <c r="B21" s="160" t="s">
        <v>128</v>
      </c>
      <c r="C21" s="193" t="s">
        <v>129</v>
      </c>
      <c r="D21" s="162" t="s">
        <v>108</v>
      </c>
      <c r="E21" s="168">
        <v>145.16</v>
      </c>
      <c r="F21" s="170"/>
      <c r="G21" s="171">
        <f>ROUND(E21*F21,2)</f>
        <v>0</v>
      </c>
      <c r="H21" s="170"/>
      <c r="I21" s="171">
        <f>ROUND(E21*H21,2)</f>
        <v>0</v>
      </c>
      <c r="J21" s="170"/>
      <c r="K21" s="171">
        <f>ROUND(E21*J21,2)</f>
        <v>0</v>
      </c>
      <c r="L21" s="171">
        <v>21</v>
      </c>
      <c r="M21" s="171">
        <f>G21*(1+L21/100)</f>
        <v>0</v>
      </c>
      <c r="N21" s="163">
        <v>6.5799999999999999E-3</v>
      </c>
      <c r="O21" s="163">
        <f>ROUND(E21*N21,5)</f>
        <v>0.95515000000000005</v>
      </c>
      <c r="P21" s="163">
        <v>0</v>
      </c>
      <c r="Q21" s="163">
        <f>ROUND(E21*P21,5)</f>
        <v>0</v>
      </c>
      <c r="R21" s="163"/>
      <c r="S21" s="163"/>
      <c r="T21" s="164">
        <v>0.31900000000000001</v>
      </c>
      <c r="U21" s="163">
        <f>ROUND(E21*T21,2)</f>
        <v>46.31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109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ht="22.5" outlineLevel="1" x14ac:dyDescent="0.2">
      <c r="A22" s="154">
        <v>11</v>
      </c>
      <c r="B22" s="160" t="s">
        <v>126</v>
      </c>
      <c r="C22" s="193" t="s">
        <v>130</v>
      </c>
      <c r="D22" s="162" t="s">
        <v>108</v>
      </c>
      <c r="E22" s="168">
        <v>8.4600000000000009</v>
      </c>
      <c r="F22" s="170"/>
      <c r="G22" s="171">
        <f>ROUND(E22*F22,2)</f>
        <v>0</v>
      </c>
      <c r="H22" s="170"/>
      <c r="I22" s="171">
        <f>ROUND(E22*H22,2)</f>
        <v>0</v>
      </c>
      <c r="J22" s="170"/>
      <c r="K22" s="171">
        <f>ROUND(E22*J22,2)</f>
        <v>0</v>
      </c>
      <c r="L22" s="171">
        <v>21</v>
      </c>
      <c r="M22" s="171">
        <f>G22*(1+L22/100)</f>
        <v>0</v>
      </c>
      <c r="N22" s="163">
        <v>3.6700000000000001E-3</v>
      </c>
      <c r="O22" s="163">
        <f>ROUND(E22*N22,5)</f>
        <v>3.1050000000000001E-2</v>
      </c>
      <c r="P22" s="163">
        <v>0</v>
      </c>
      <c r="Q22" s="163">
        <f>ROUND(E22*P22,5)</f>
        <v>0</v>
      </c>
      <c r="R22" s="163"/>
      <c r="S22" s="163"/>
      <c r="T22" s="164">
        <v>0.36199999999999999</v>
      </c>
      <c r="U22" s="163">
        <f>ROUND(E22*T22,2)</f>
        <v>3.06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109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54">
        <v>12</v>
      </c>
      <c r="B23" s="160" t="s">
        <v>131</v>
      </c>
      <c r="C23" s="193" t="s">
        <v>132</v>
      </c>
      <c r="D23" s="162" t="s">
        <v>108</v>
      </c>
      <c r="E23" s="168">
        <v>5.34</v>
      </c>
      <c r="F23" s="170"/>
      <c r="G23" s="171">
        <f>ROUND(E23*F23,2)</f>
        <v>0</v>
      </c>
      <c r="H23" s="170"/>
      <c r="I23" s="171">
        <f>ROUND(E23*H23,2)</f>
        <v>0</v>
      </c>
      <c r="J23" s="170"/>
      <c r="K23" s="171">
        <f>ROUND(E23*J23,2)</f>
        <v>0</v>
      </c>
      <c r="L23" s="171">
        <v>21</v>
      </c>
      <c r="M23" s="171">
        <f>G23*(1+L23/100)</f>
        <v>0</v>
      </c>
      <c r="N23" s="163">
        <v>5.015E-2</v>
      </c>
      <c r="O23" s="163">
        <f>ROUND(E23*N23,5)</f>
        <v>0.26779999999999998</v>
      </c>
      <c r="P23" s="163">
        <v>0</v>
      </c>
      <c r="Q23" s="163">
        <f>ROUND(E23*P23,5)</f>
        <v>0</v>
      </c>
      <c r="R23" s="163"/>
      <c r="S23" s="163"/>
      <c r="T23" s="164">
        <v>0.71799999999999997</v>
      </c>
      <c r="U23" s="163">
        <f>ROUND(E23*T23,2)</f>
        <v>3.83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109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x14ac:dyDescent="0.2">
      <c r="A24" s="155" t="s">
        <v>104</v>
      </c>
      <c r="B24" s="161" t="s">
        <v>63</v>
      </c>
      <c r="C24" s="194" t="s">
        <v>64</v>
      </c>
      <c r="D24" s="165"/>
      <c r="E24" s="169"/>
      <c r="F24" s="172"/>
      <c r="G24" s="172">
        <f>SUMIF(AE25:AE26,"&lt;&gt;NOR",G25:G26)</f>
        <v>0</v>
      </c>
      <c r="H24" s="172"/>
      <c r="I24" s="172">
        <f>SUM(I25:I26)</f>
        <v>0</v>
      </c>
      <c r="J24" s="172"/>
      <c r="K24" s="172">
        <f>SUM(K25:K26)</f>
        <v>0</v>
      </c>
      <c r="L24" s="172"/>
      <c r="M24" s="172">
        <f>SUM(M25:M26)</f>
        <v>0</v>
      </c>
      <c r="N24" s="166"/>
      <c r="O24" s="166">
        <f>SUM(O25:O26)</f>
        <v>0.81652000000000002</v>
      </c>
      <c r="P24" s="166"/>
      <c r="Q24" s="166">
        <f>SUM(Q25:Q26)</f>
        <v>0</v>
      </c>
      <c r="R24" s="166"/>
      <c r="S24" s="166"/>
      <c r="T24" s="167"/>
      <c r="U24" s="166">
        <f>SUM(U25:U26)</f>
        <v>20.54</v>
      </c>
      <c r="AE24" t="s">
        <v>105</v>
      </c>
    </row>
    <row r="25" spans="1:60" ht="22.5" outlineLevel="1" x14ac:dyDescent="0.2">
      <c r="A25" s="154">
        <v>13</v>
      </c>
      <c r="B25" s="160" t="s">
        <v>133</v>
      </c>
      <c r="C25" s="193" t="s">
        <v>134</v>
      </c>
      <c r="D25" s="162" t="s">
        <v>135</v>
      </c>
      <c r="E25" s="168">
        <v>5.32</v>
      </c>
      <c r="F25" s="170"/>
      <c r="G25" s="171">
        <f>ROUND(E25*F25,2)</f>
        <v>0</v>
      </c>
      <c r="H25" s="170"/>
      <c r="I25" s="171">
        <f>ROUND(E25*H25,2)</f>
        <v>0</v>
      </c>
      <c r="J25" s="170"/>
      <c r="K25" s="171">
        <f>ROUND(E25*J25,2)</f>
        <v>0</v>
      </c>
      <c r="L25" s="171">
        <v>21</v>
      </c>
      <c r="M25" s="171">
        <f>G25*(1+L25/100)</f>
        <v>0</v>
      </c>
      <c r="N25" s="163">
        <v>2.12E-2</v>
      </c>
      <c r="O25" s="163">
        <f>ROUND(E25*N25,5)</f>
        <v>0.11278000000000001</v>
      </c>
      <c r="P25" s="163">
        <v>0</v>
      </c>
      <c r="Q25" s="163">
        <f>ROUND(E25*P25,5)</f>
        <v>0</v>
      </c>
      <c r="R25" s="163"/>
      <c r="S25" s="163"/>
      <c r="T25" s="164">
        <v>0.18179999999999999</v>
      </c>
      <c r="U25" s="163">
        <f>ROUND(E25*T25,2)</f>
        <v>0.97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109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54">
        <v>14</v>
      </c>
      <c r="B26" s="160" t="s">
        <v>136</v>
      </c>
      <c r="C26" s="193" t="s">
        <v>137</v>
      </c>
      <c r="D26" s="162" t="s">
        <v>108</v>
      </c>
      <c r="E26" s="168">
        <v>25.6</v>
      </c>
      <c r="F26" s="170"/>
      <c r="G26" s="171">
        <f>ROUND(E26*F26,2)</f>
        <v>0</v>
      </c>
      <c r="H26" s="170"/>
      <c r="I26" s="171">
        <f>ROUND(E26*H26,2)</f>
        <v>0</v>
      </c>
      <c r="J26" s="170"/>
      <c r="K26" s="171">
        <f>ROUND(E26*J26,2)</f>
        <v>0</v>
      </c>
      <c r="L26" s="171">
        <v>21</v>
      </c>
      <c r="M26" s="171">
        <f>G26*(1+L26/100)</f>
        <v>0</v>
      </c>
      <c r="N26" s="163">
        <v>2.7490000000000001E-2</v>
      </c>
      <c r="O26" s="163">
        <f>ROUND(E26*N26,5)</f>
        <v>0.70374000000000003</v>
      </c>
      <c r="P26" s="163">
        <v>0</v>
      </c>
      <c r="Q26" s="163">
        <f>ROUND(E26*P26,5)</f>
        <v>0</v>
      </c>
      <c r="R26" s="163"/>
      <c r="S26" s="163"/>
      <c r="T26" s="164">
        <v>0.76443000000000005</v>
      </c>
      <c r="U26" s="163">
        <f>ROUND(E26*T26,2)</f>
        <v>19.57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109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x14ac:dyDescent="0.2">
      <c r="A27" s="155" t="s">
        <v>104</v>
      </c>
      <c r="B27" s="161" t="s">
        <v>65</v>
      </c>
      <c r="C27" s="194" t="s">
        <v>66</v>
      </c>
      <c r="D27" s="165"/>
      <c r="E27" s="169"/>
      <c r="F27" s="172"/>
      <c r="G27" s="172">
        <f>SUMIF(AE28:AE28,"&lt;&gt;NOR",G28:G28)</f>
        <v>0</v>
      </c>
      <c r="H27" s="172"/>
      <c r="I27" s="172">
        <f>SUM(I28:I28)</f>
        <v>0</v>
      </c>
      <c r="J27" s="172"/>
      <c r="K27" s="172">
        <f>SUM(K28:K28)</f>
        <v>0</v>
      </c>
      <c r="L27" s="172"/>
      <c r="M27" s="172">
        <f>SUM(M28:M28)</f>
        <v>0</v>
      </c>
      <c r="N27" s="166"/>
      <c r="O27" s="166">
        <f>SUM(O28:O28)</f>
        <v>0.13303999999999999</v>
      </c>
      <c r="P27" s="166"/>
      <c r="Q27" s="166">
        <f>SUM(Q28:Q28)</f>
        <v>0</v>
      </c>
      <c r="R27" s="166"/>
      <c r="S27" s="166"/>
      <c r="T27" s="167"/>
      <c r="U27" s="166">
        <f>SUM(U28:U28)</f>
        <v>18.02</v>
      </c>
      <c r="AE27" t="s">
        <v>105</v>
      </c>
    </row>
    <row r="28" spans="1:60" outlineLevel="1" x14ac:dyDescent="0.2">
      <c r="A28" s="154">
        <v>15</v>
      </c>
      <c r="B28" s="160" t="s">
        <v>138</v>
      </c>
      <c r="C28" s="193" t="s">
        <v>139</v>
      </c>
      <c r="D28" s="162" t="s">
        <v>108</v>
      </c>
      <c r="E28" s="168">
        <v>84.2</v>
      </c>
      <c r="F28" s="170"/>
      <c r="G28" s="171">
        <f>ROUND(E28*F28,2)</f>
        <v>0</v>
      </c>
      <c r="H28" s="170"/>
      <c r="I28" s="171">
        <f>ROUND(E28*H28,2)</f>
        <v>0</v>
      </c>
      <c r="J28" s="170"/>
      <c r="K28" s="171">
        <f>ROUND(E28*J28,2)</f>
        <v>0</v>
      </c>
      <c r="L28" s="171">
        <v>21</v>
      </c>
      <c r="M28" s="171">
        <f>G28*(1+L28/100)</f>
        <v>0</v>
      </c>
      <c r="N28" s="163">
        <v>1.58E-3</v>
      </c>
      <c r="O28" s="163">
        <f>ROUND(E28*N28,5)</f>
        <v>0.13303999999999999</v>
      </c>
      <c r="P28" s="163">
        <v>0</v>
      </c>
      <c r="Q28" s="163">
        <f>ROUND(E28*P28,5)</f>
        <v>0</v>
      </c>
      <c r="R28" s="163"/>
      <c r="S28" s="163"/>
      <c r="T28" s="164">
        <v>0.214</v>
      </c>
      <c r="U28" s="163">
        <f>ROUND(E28*T28,2)</f>
        <v>18.02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109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x14ac:dyDescent="0.2">
      <c r="A29" s="155" t="s">
        <v>104</v>
      </c>
      <c r="B29" s="161" t="s">
        <v>67</v>
      </c>
      <c r="C29" s="194" t="s">
        <v>68</v>
      </c>
      <c r="D29" s="165"/>
      <c r="E29" s="169"/>
      <c r="F29" s="172"/>
      <c r="G29" s="172">
        <f>SUMIF(AE30:AE35,"&lt;&gt;NOR",G30:G35)</f>
        <v>0</v>
      </c>
      <c r="H29" s="172"/>
      <c r="I29" s="172">
        <f>SUM(I30:I35)</f>
        <v>0</v>
      </c>
      <c r="J29" s="172"/>
      <c r="K29" s="172">
        <f>SUM(K30:K35)</f>
        <v>0</v>
      </c>
      <c r="L29" s="172"/>
      <c r="M29" s="172">
        <f>SUM(M30:M35)</f>
        <v>0</v>
      </c>
      <c r="N29" s="166"/>
      <c r="O29" s="166">
        <f>SUM(O30:O35)</f>
        <v>0.46783000000000002</v>
      </c>
      <c r="P29" s="166"/>
      <c r="Q29" s="166">
        <f>SUM(Q30:Q35)</f>
        <v>3.0691600000000001</v>
      </c>
      <c r="R29" s="166"/>
      <c r="S29" s="166"/>
      <c r="T29" s="167"/>
      <c r="U29" s="166">
        <f>SUM(U30:U35)</f>
        <v>50.13000000000001</v>
      </c>
      <c r="AE29" t="s">
        <v>105</v>
      </c>
    </row>
    <row r="30" spans="1:60" outlineLevel="1" x14ac:dyDescent="0.2">
      <c r="A30" s="154">
        <v>16</v>
      </c>
      <c r="B30" s="160" t="s">
        <v>140</v>
      </c>
      <c r="C30" s="193" t="s">
        <v>141</v>
      </c>
      <c r="D30" s="162" t="s">
        <v>108</v>
      </c>
      <c r="E30" s="168">
        <v>7.98</v>
      </c>
      <c r="F30" s="170"/>
      <c r="G30" s="171">
        <f t="shared" ref="G30:G35" si="0">ROUND(E30*F30,2)</f>
        <v>0</v>
      </c>
      <c r="H30" s="170"/>
      <c r="I30" s="171">
        <f t="shared" ref="I30:I35" si="1">ROUND(E30*H30,2)</f>
        <v>0</v>
      </c>
      <c r="J30" s="170"/>
      <c r="K30" s="171">
        <f t="shared" ref="K30:K35" si="2">ROUND(E30*J30,2)</f>
        <v>0</v>
      </c>
      <c r="L30" s="171">
        <v>21</v>
      </c>
      <c r="M30" s="171">
        <f t="shared" ref="M30:M35" si="3">G30*(1+L30/100)</f>
        <v>0</v>
      </c>
      <c r="N30" s="163">
        <v>6.7000000000000002E-4</v>
      </c>
      <c r="O30" s="163">
        <f t="shared" ref="O30:O35" si="4">ROUND(E30*N30,5)</f>
        <v>5.3499999999999997E-3</v>
      </c>
      <c r="P30" s="163">
        <v>8.2000000000000003E-2</v>
      </c>
      <c r="Q30" s="163">
        <f t="shared" ref="Q30:Q35" si="5">ROUND(E30*P30,5)</f>
        <v>0.65436000000000005</v>
      </c>
      <c r="R30" s="163"/>
      <c r="S30" s="163"/>
      <c r="T30" s="164">
        <v>0.6</v>
      </c>
      <c r="U30" s="163">
        <f t="shared" ref="U30:U35" si="6">ROUND(E30*T30,2)</f>
        <v>4.79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109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>
        <v>17</v>
      </c>
      <c r="B31" s="160" t="s">
        <v>142</v>
      </c>
      <c r="C31" s="193" t="s">
        <v>143</v>
      </c>
      <c r="D31" s="162" t="s">
        <v>108</v>
      </c>
      <c r="E31" s="168">
        <v>4.7300000000000004</v>
      </c>
      <c r="F31" s="170"/>
      <c r="G31" s="171">
        <f t="shared" si="0"/>
        <v>0</v>
      </c>
      <c r="H31" s="170"/>
      <c r="I31" s="171">
        <f t="shared" si="1"/>
        <v>0</v>
      </c>
      <c r="J31" s="170"/>
      <c r="K31" s="171">
        <f t="shared" si="2"/>
        <v>0</v>
      </c>
      <c r="L31" s="171">
        <v>21</v>
      </c>
      <c r="M31" s="171">
        <f t="shared" si="3"/>
        <v>0</v>
      </c>
      <c r="N31" s="163">
        <v>8.3000000000000001E-4</v>
      </c>
      <c r="O31" s="163">
        <f t="shared" si="4"/>
        <v>3.9300000000000003E-3</v>
      </c>
      <c r="P31" s="163">
        <v>0.06</v>
      </c>
      <c r="Q31" s="163">
        <f t="shared" si="5"/>
        <v>0.2838</v>
      </c>
      <c r="R31" s="163"/>
      <c r="S31" s="163"/>
      <c r="T31" s="164">
        <v>0.55600000000000005</v>
      </c>
      <c r="U31" s="163">
        <f t="shared" si="6"/>
        <v>2.63</v>
      </c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109</v>
      </c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54">
        <v>18</v>
      </c>
      <c r="B32" s="160" t="s">
        <v>144</v>
      </c>
      <c r="C32" s="193" t="s">
        <v>145</v>
      </c>
      <c r="D32" s="162" t="s">
        <v>108</v>
      </c>
      <c r="E32" s="168">
        <v>20.100000000000001</v>
      </c>
      <c r="F32" s="170"/>
      <c r="G32" s="171">
        <f t="shared" si="0"/>
        <v>0</v>
      </c>
      <c r="H32" s="170"/>
      <c r="I32" s="171">
        <f t="shared" si="1"/>
        <v>0</v>
      </c>
      <c r="J32" s="170"/>
      <c r="K32" s="171">
        <f t="shared" si="2"/>
        <v>0</v>
      </c>
      <c r="L32" s="171">
        <v>21</v>
      </c>
      <c r="M32" s="171">
        <f t="shared" si="3"/>
        <v>0</v>
      </c>
      <c r="N32" s="163">
        <v>5.5999999999999995E-4</v>
      </c>
      <c r="O32" s="163">
        <f t="shared" si="4"/>
        <v>1.1259999999999999E-2</v>
      </c>
      <c r="P32" s="163">
        <v>6.6000000000000003E-2</v>
      </c>
      <c r="Q32" s="163">
        <f t="shared" si="5"/>
        <v>1.3266</v>
      </c>
      <c r="R32" s="163"/>
      <c r="S32" s="163"/>
      <c r="T32" s="164">
        <v>0.34699999999999998</v>
      </c>
      <c r="U32" s="163">
        <f t="shared" si="6"/>
        <v>6.97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109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54">
        <v>19</v>
      </c>
      <c r="B33" s="160" t="s">
        <v>146</v>
      </c>
      <c r="C33" s="193" t="s">
        <v>147</v>
      </c>
      <c r="D33" s="162" t="s">
        <v>135</v>
      </c>
      <c r="E33" s="168">
        <v>8.9</v>
      </c>
      <c r="F33" s="170"/>
      <c r="G33" s="171">
        <f t="shared" si="0"/>
        <v>0</v>
      </c>
      <c r="H33" s="170"/>
      <c r="I33" s="171">
        <f t="shared" si="1"/>
        <v>0</v>
      </c>
      <c r="J33" s="170"/>
      <c r="K33" s="171">
        <f t="shared" si="2"/>
        <v>0</v>
      </c>
      <c r="L33" s="171">
        <v>21</v>
      </c>
      <c r="M33" s="171">
        <f t="shared" si="3"/>
        <v>0</v>
      </c>
      <c r="N33" s="163">
        <v>4.9570000000000003E-2</v>
      </c>
      <c r="O33" s="163">
        <f t="shared" si="4"/>
        <v>0.44117000000000001</v>
      </c>
      <c r="P33" s="163">
        <v>0</v>
      </c>
      <c r="Q33" s="163">
        <f t="shared" si="5"/>
        <v>0</v>
      </c>
      <c r="R33" s="163"/>
      <c r="S33" s="163"/>
      <c r="T33" s="164">
        <v>3.468</v>
      </c>
      <c r="U33" s="163">
        <f t="shared" si="6"/>
        <v>30.87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109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ht="22.5" outlineLevel="1" x14ac:dyDescent="0.2">
      <c r="A34" s="154">
        <v>20</v>
      </c>
      <c r="B34" s="160" t="s">
        <v>148</v>
      </c>
      <c r="C34" s="193" t="s">
        <v>149</v>
      </c>
      <c r="D34" s="162" t="s">
        <v>108</v>
      </c>
      <c r="E34" s="168">
        <v>2.52</v>
      </c>
      <c r="F34" s="170"/>
      <c r="G34" s="171">
        <f t="shared" si="0"/>
        <v>0</v>
      </c>
      <c r="H34" s="170"/>
      <c r="I34" s="171">
        <f t="shared" si="1"/>
        <v>0</v>
      </c>
      <c r="J34" s="170"/>
      <c r="K34" s="171">
        <f t="shared" si="2"/>
        <v>0</v>
      </c>
      <c r="L34" s="171">
        <v>21</v>
      </c>
      <c r="M34" s="171">
        <f t="shared" si="3"/>
        <v>0</v>
      </c>
      <c r="N34" s="163">
        <v>1.65E-3</v>
      </c>
      <c r="O34" s="163">
        <f t="shared" si="4"/>
        <v>4.1599999999999996E-3</v>
      </c>
      <c r="P34" s="163">
        <v>0.27</v>
      </c>
      <c r="Q34" s="163">
        <f t="shared" si="5"/>
        <v>0.6804</v>
      </c>
      <c r="R34" s="163"/>
      <c r="S34" s="163"/>
      <c r="T34" s="164">
        <v>0.70499999999999996</v>
      </c>
      <c r="U34" s="163">
        <f t="shared" si="6"/>
        <v>1.78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109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>
        <v>21</v>
      </c>
      <c r="B35" s="160" t="s">
        <v>150</v>
      </c>
      <c r="C35" s="193" t="s">
        <v>151</v>
      </c>
      <c r="D35" s="162" t="s">
        <v>112</v>
      </c>
      <c r="E35" s="168">
        <v>4</v>
      </c>
      <c r="F35" s="170"/>
      <c r="G35" s="171">
        <f t="shared" si="0"/>
        <v>0</v>
      </c>
      <c r="H35" s="170"/>
      <c r="I35" s="171">
        <f t="shared" si="1"/>
        <v>0</v>
      </c>
      <c r="J35" s="170"/>
      <c r="K35" s="171">
        <f t="shared" si="2"/>
        <v>0</v>
      </c>
      <c r="L35" s="171">
        <v>21</v>
      </c>
      <c r="M35" s="171">
        <f t="shared" si="3"/>
        <v>0</v>
      </c>
      <c r="N35" s="163">
        <v>4.8999999999999998E-4</v>
      </c>
      <c r="O35" s="163">
        <f t="shared" si="4"/>
        <v>1.9599999999999999E-3</v>
      </c>
      <c r="P35" s="163">
        <v>3.1E-2</v>
      </c>
      <c r="Q35" s="163">
        <f t="shared" si="5"/>
        <v>0.124</v>
      </c>
      <c r="R35" s="163"/>
      <c r="S35" s="163"/>
      <c r="T35" s="164">
        <v>0.77200000000000002</v>
      </c>
      <c r="U35" s="163">
        <f t="shared" si="6"/>
        <v>3.09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109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x14ac:dyDescent="0.2">
      <c r="A36" s="155" t="s">
        <v>104</v>
      </c>
      <c r="B36" s="161" t="s">
        <v>69</v>
      </c>
      <c r="C36" s="194" t="s">
        <v>70</v>
      </c>
      <c r="D36" s="165"/>
      <c r="E36" s="169"/>
      <c r="F36" s="172"/>
      <c r="G36" s="172">
        <f>SUMIF(AE37:AE41,"&lt;&gt;NOR",G37:G41)</f>
        <v>0</v>
      </c>
      <c r="H36" s="172"/>
      <c r="I36" s="172">
        <f>SUM(I37:I41)</f>
        <v>0</v>
      </c>
      <c r="J36" s="172"/>
      <c r="K36" s="172">
        <f>SUM(K37:K41)</f>
        <v>0</v>
      </c>
      <c r="L36" s="172"/>
      <c r="M36" s="172">
        <f>SUM(M37:M41)</f>
        <v>0</v>
      </c>
      <c r="N36" s="166"/>
      <c r="O36" s="166">
        <f>SUM(O37:O41)</f>
        <v>0</v>
      </c>
      <c r="P36" s="166"/>
      <c r="Q36" s="166">
        <f>SUM(Q37:Q41)</f>
        <v>0</v>
      </c>
      <c r="R36" s="166"/>
      <c r="S36" s="166"/>
      <c r="T36" s="167"/>
      <c r="U36" s="166">
        <f>SUM(U37:U41)</f>
        <v>5.03</v>
      </c>
      <c r="AE36" t="s">
        <v>105</v>
      </c>
    </row>
    <row r="37" spans="1:60" outlineLevel="1" x14ac:dyDescent="0.2">
      <c r="A37" s="154">
        <v>22</v>
      </c>
      <c r="B37" s="160" t="s">
        <v>152</v>
      </c>
      <c r="C37" s="193" t="s">
        <v>153</v>
      </c>
      <c r="D37" s="162" t="s">
        <v>115</v>
      </c>
      <c r="E37" s="168">
        <v>3.0691600000000001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3">
        <v>0</v>
      </c>
      <c r="O37" s="163">
        <f>ROUND(E37*N37,5)</f>
        <v>0</v>
      </c>
      <c r="P37" s="163">
        <v>0</v>
      </c>
      <c r="Q37" s="163">
        <f>ROUND(E37*P37,5)</f>
        <v>0</v>
      </c>
      <c r="R37" s="163"/>
      <c r="S37" s="163"/>
      <c r="T37" s="164">
        <v>0.94199999999999995</v>
      </c>
      <c r="U37" s="163">
        <f>ROUND(E37*T37,2)</f>
        <v>2.89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109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54">
        <v>23</v>
      </c>
      <c r="B38" s="160" t="s">
        <v>154</v>
      </c>
      <c r="C38" s="193" t="s">
        <v>155</v>
      </c>
      <c r="D38" s="162" t="s">
        <v>115</v>
      </c>
      <c r="E38" s="168">
        <v>6.1383200000000002</v>
      </c>
      <c r="F38" s="170"/>
      <c r="G38" s="171">
        <f>ROUND(E38*F38,2)</f>
        <v>0</v>
      </c>
      <c r="H38" s="170"/>
      <c r="I38" s="171">
        <f>ROUND(E38*H38,2)</f>
        <v>0</v>
      </c>
      <c r="J38" s="170"/>
      <c r="K38" s="171">
        <f>ROUND(E38*J38,2)</f>
        <v>0</v>
      </c>
      <c r="L38" s="171">
        <v>21</v>
      </c>
      <c r="M38" s="171">
        <f>G38*(1+L38/100)</f>
        <v>0</v>
      </c>
      <c r="N38" s="163">
        <v>0</v>
      </c>
      <c r="O38" s="163">
        <f>ROUND(E38*N38,5)</f>
        <v>0</v>
      </c>
      <c r="P38" s="163">
        <v>0</v>
      </c>
      <c r="Q38" s="163">
        <f>ROUND(E38*P38,5)</f>
        <v>0</v>
      </c>
      <c r="R38" s="163"/>
      <c r="S38" s="163"/>
      <c r="T38" s="164">
        <v>0.105</v>
      </c>
      <c r="U38" s="163">
        <f>ROUND(E38*T38,2)</f>
        <v>0.64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109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54">
        <v>24</v>
      </c>
      <c r="B39" s="160" t="s">
        <v>156</v>
      </c>
      <c r="C39" s="193" t="s">
        <v>157</v>
      </c>
      <c r="D39" s="162" t="s">
        <v>115</v>
      </c>
      <c r="E39" s="168">
        <v>3.0691600000000001</v>
      </c>
      <c r="F39" s="170"/>
      <c r="G39" s="171">
        <f>ROUND(E39*F39,2)</f>
        <v>0</v>
      </c>
      <c r="H39" s="170"/>
      <c r="I39" s="171">
        <f>ROUND(E39*H39,2)</f>
        <v>0</v>
      </c>
      <c r="J39" s="170"/>
      <c r="K39" s="171">
        <f>ROUND(E39*J39,2)</f>
        <v>0</v>
      </c>
      <c r="L39" s="171">
        <v>21</v>
      </c>
      <c r="M39" s="171">
        <f>G39*(1+L39/100)</f>
        <v>0</v>
      </c>
      <c r="N39" s="163">
        <v>0</v>
      </c>
      <c r="O39" s="163">
        <f>ROUND(E39*N39,5)</f>
        <v>0</v>
      </c>
      <c r="P39" s="163">
        <v>0</v>
      </c>
      <c r="Q39" s="163">
        <f>ROUND(E39*P39,5)</f>
        <v>0</v>
      </c>
      <c r="R39" s="163"/>
      <c r="S39" s="163"/>
      <c r="T39" s="164">
        <v>0.49</v>
      </c>
      <c r="U39" s="163">
        <f>ROUND(E39*T39,2)</f>
        <v>1.5</v>
      </c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109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54">
        <v>25</v>
      </c>
      <c r="B40" s="160" t="s">
        <v>158</v>
      </c>
      <c r="C40" s="193" t="s">
        <v>159</v>
      </c>
      <c r="D40" s="162" t="s">
        <v>115</v>
      </c>
      <c r="E40" s="168">
        <v>110.748</v>
      </c>
      <c r="F40" s="170"/>
      <c r="G40" s="171">
        <f>ROUND(E40*F40,2)</f>
        <v>0</v>
      </c>
      <c r="H40" s="170"/>
      <c r="I40" s="171">
        <f>ROUND(E40*H40,2)</f>
        <v>0</v>
      </c>
      <c r="J40" s="170"/>
      <c r="K40" s="171">
        <f>ROUND(E40*J40,2)</f>
        <v>0</v>
      </c>
      <c r="L40" s="171">
        <v>21</v>
      </c>
      <c r="M40" s="171">
        <f>G40*(1+L40/100)</f>
        <v>0</v>
      </c>
      <c r="N40" s="163">
        <v>0</v>
      </c>
      <c r="O40" s="163">
        <f>ROUND(E40*N40,5)</f>
        <v>0</v>
      </c>
      <c r="P40" s="163">
        <v>0</v>
      </c>
      <c r="Q40" s="163">
        <f>ROUND(E40*P40,5)</f>
        <v>0</v>
      </c>
      <c r="R40" s="163"/>
      <c r="S40" s="163"/>
      <c r="T40" s="164">
        <v>0</v>
      </c>
      <c r="U40" s="163">
        <f>ROUND(E40*T40,2)</f>
        <v>0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109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54">
        <v>26</v>
      </c>
      <c r="B41" s="160" t="s">
        <v>160</v>
      </c>
      <c r="C41" s="193" t="s">
        <v>161</v>
      </c>
      <c r="D41" s="162" t="s">
        <v>115</v>
      </c>
      <c r="E41" s="168">
        <v>3.0691600000000001</v>
      </c>
      <c r="F41" s="170"/>
      <c r="G41" s="171">
        <f>ROUND(E41*F41,2)</f>
        <v>0</v>
      </c>
      <c r="H41" s="170"/>
      <c r="I41" s="171">
        <f>ROUND(E41*H41,2)</f>
        <v>0</v>
      </c>
      <c r="J41" s="170"/>
      <c r="K41" s="171">
        <f>ROUND(E41*J41,2)</f>
        <v>0</v>
      </c>
      <c r="L41" s="171">
        <v>21</v>
      </c>
      <c r="M41" s="171">
        <f>G41*(1+L41/100)</f>
        <v>0</v>
      </c>
      <c r="N41" s="163">
        <v>0</v>
      </c>
      <c r="O41" s="163">
        <f>ROUND(E41*N41,5)</f>
        <v>0</v>
      </c>
      <c r="P41" s="163">
        <v>0</v>
      </c>
      <c r="Q41" s="163">
        <f>ROUND(E41*P41,5)</f>
        <v>0</v>
      </c>
      <c r="R41" s="163"/>
      <c r="S41" s="163"/>
      <c r="T41" s="164">
        <v>0</v>
      </c>
      <c r="U41" s="163">
        <f>ROUND(E41*T41,2)</f>
        <v>0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109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x14ac:dyDescent="0.2">
      <c r="A42" s="155" t="s">
        <v>104</v>
      </c>
      <c r="B42" s="161" t="s">
        <v>71</v>
      </c>
      <c r="C42" s="194" t="s">
        <v>72</v>
      </c>
      <c r="D42" s="165"/>
      <c r="E42" s="169"/>
      <c r="F42" s="172"/>
      <c r="G42" s="172">
        <f>SUMIF(AE43:AE43,"&lt;&gt;NOR",G43:G43)</f>
        <v>0</v>
      </c>
      <c r="H42" s="172"/>
      <c r="I42" s="172">
        <f>SUM(I43:I43)</f>
        <v>0</v>
      </c>
      <c r="J42" s="172"/>
      <c r="K42" s="172">
        <f>SUM(K43:K43)</f>
        <v>0</v>
      </c>
      <c r="L42" s="172"/>
      <c r="M42" s="172">
        <f>SUM(M43:M43)</f>
        <v>0</v>
      </c>
      <c r="N42" s="166"/>
      <c r="O42" s="166">
        <f>SUM(O43:O43)</f>
        <v>0</v>
      </c>
      <c r="P42" s="166"/>
      <c r="Q42" s="166">
        <f>SUM(Q43:Q43)</f>
        <v>0</v>
      </c>
      <c r="R42" s="166"/>
      <c r="S42" s="166"/>
      <c r="T42" s="167"/>
      <c r="U42" s="166">
        <f>SUM(U43:U43)</f>
        <v>9.09</v>
      </c>
      <c r="AE42" t="s">
        <v>105</v>
      </c>
    </row>
    <row r="43" spans="1:60" outlineLevel="1" x14ac:dyDescent="0.2">
      <c r="A43" s="154">
        <v>27</v>
      </c>
      <c r="B43" s="160" t="s">
        <v>162</v>
      </c>
      <c r="C43" s="193" t="s">
        <v>163</v>
      </c>
      <c r="D43" s="162" t="s">
        <v>115</v>
      </c>
      <c r="E43" s="168">
        <v>10.66841</v>
      </c>
      <c r="F43" s="170"/>
      <c r="G43" s="171">
        <f>ROUND(E43*F43,2)</f>
        <v>0</v>
      </c>
      <c r="H43" s="170"/>
      <c r="I43" s="171">
        <f>ROUND(E43*H43,2)</f>
        <v>0</v>
      </c>
      <c r="J43" s="170"/>
      <c r="K43" s="171">
        <f>ROUND(E43*J43,2)</f>
        <v>0</v>
      </c>
      <c r="L43" s="171">
        <v>21</v>
      </c>
      <c r="M43" s="171">
        <f>G43*(1+L43/100)</f>
        <v>0</v>
      </c>
      <c r="N43" s="163">
        <v>0</v>
      </c>
      <c r="O43" s="163">
        <f>ROUND(E43*N43,5)</f>
        <v>0</v>
      </c>
      <c r="P43" s="163">
        <v>0</v>
      </c>
      <c r="Q43" s="163">
        <f>ROUND(E43*P43,5)</f>
        <v>0</v>
      </c>
      <c r="R43" s="163"/>
      <c r="S43" s="163"/>
      <c r="T43" s="164">
        <v>0.85199999999999998</v>
      </c>
      <c r="U43" s="163">
        <f>ROUND(E43*T43,2)</f>
        <v>9.09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109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x14ac:dyDescent="0.2">
      <c r="A44" s="155" t="s">
        <v>104</v>
      </c>
      <c r="B44" s="161" t="s">
        <v>73</v>
      </c>
      <c r="C44" s="194" t="s">
        <v>74</v>
      </c>
      <c r="D44" s="165"/>
      <c r="E44" s="169"/>
      <c r="F44" s="172"/>
      <c r="G44" s="172">
        <f>SUMIF(AE45:AE50,"&lt;&gt;NOR",G45:G50)</f>
        <v>0</v>
      </c>
      <c r="H44" s="172"/>
      <c r="I44" s="172">
        <f>SUM(I45:I50)</f>
        <v>0</v>
      </c>
      <c r="J44" s="172"/>
      <c r="K44" s="172">
        <f>SUM(K45:K50)</f>
        <v>0</v>
      </c>
      <c r="L44" s="172"/>
      <c r="M44" s="172">
        <f>SUM(M45:M50)</f>
        <v>0</v>
      </c>
      <c r="N44" s="166"/>
      <c r="O44" s="166">
        <f>SUM(O45:O50)</f>
        <v>3.2939999999999997E-2</v>
      </c>
      <c r="P44" s="166"/>
      <c r="Q44" s="166">
        <f>SUM(Q45:Q50)</f>
        <v>0</v>
      </c>
      <c r="R44" s="166"/>
      <c r="S44" s="166"/>
      <c r="T44" s="167"/>
      <c r="U44" s="166">
        <f>SUM(U45:U50)</f>
        <v>17.740000000000002</v>
      </c>
      <c r="AE44" t="s">
        <v>105</v>
      </c>
    </row>
    <row r="45" spans="1:60" outlineLevel="1" x14ac:dyDescent="0.2">
      <c r="A45" s="154">
        <v>28</v>
      </c>
      <c r="B45" s="160" t="s">
        <v>164</v>
      </c>
      <c r="C45" s="193" t="s">
        <v>165</v>
      </c>
      <c r="D45" s="162" t="s">
        <v>112</v>
      </c>
      <c r="E45" s="168">
        <v>2</v>
      </c>
      <c r="F45" s="170"/>
      <c r="G45" s="171">
        <f t="shared" ref="G45:G50" si="7">ROUND(E45*F45,2)</f>
        <v>0</v>
      </c>
      <c r="H45" s="170"/>
      <c r="I45" s="171">
        <f t="shared" ref="I45:I50" si="8">ROUND(E45*H45,2)</f>
        <v>0</v>
      </c>
      <c r="J45" s="170"/>
      <c r="K45" s="171">
        <f t="shared" ref="K45:K50" si="9">ROUND(E45*J45,2)</f>
        <v>0</v>
      </c>
      <c r="L45" s="171">
        <v>21</v>
      </c>
      <c r="M45" s="171">
        <f t="shared" ref="M45:M50" si="10">G45*(1+L45/100)</f>
        <v>0</v>
      </c>
      <c r="N45" s="163">
        <v>0</v>
      </c>
      <c r="O45" s="163">
        <f t="shared" ref="O45:O50" si="11">ROUND(E45*N45,5)</f>
        <v>0</v>
      </c>
      <c r="P45" s="163">
        <v>0</v>
      </c>
      <c r="Q45" s="163">
        <f t="shared" ref="Q45:Q50" si="12">ROUND(E45*P45,5)</f>
        <v>0</v>
      </c>
      <c r="R45" s="163"/>
      <c r="S45" s="163"/>
      <c r="T45" s="164">
        <v>1.5</v>
      </c>
      <c r="U45" s="163">
        <f t="shared" ref="U45:U50" si="13">ROUND(E45*T45,2)</f>
        <v>3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109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ht="33.75" outlineLevel="1" x14ac:dyDescent="0.2">
      <c r="A46" s="154">
        <v>29</v>
      </c>
      <c r="B46" s="160" t="s">
        <v>166</v>
      </c>
      <c r="C46" s="193" t="s">
        <v>167</v>
      </c>
      <c r="D46" s="162" t="s">
        <v>112</v>
      </c>
      <c r="E46" s="168">
        <v>2</v>
      </c>
      <c r="F46" s="170"/>
      <c r="G46" s="171">
        <f t="shared" si="7"/>
        <v>0</v>
      </c>
      <c r="H46" s="170"/>
      <c r="I46" s="171">
        <f t="shared" si="8"/>
        <v>0</v>
      </c>
      <c r="J46" s="170"/>
      <c r="K46" s="171">
        <f t="shared" si="9"/>
        <v>0</v>
      </c>
      <c r="L46" s="171">
        <v>21</v>
      </c>
      <c r="M46" s="171">
        <f t="shared" si="10"/>
        <v>0</v>
      </c>
      <c r="N46" s="163">
        <v>0</v>
      </c>
      <c r="O46" s="163">
        <f t="shared" si="11"/>
        <v>0</v>
      </c>
      <c r="P46" s="163">
        <v>0</v>
      </c>
      <c r="Q46" s="163">
        <f t="shared" si="12"/>
        <v>0</v>
      </c>
      <c r="R46" s="163"/>
      <c r="S46" s="163"/>
      <c r="T46" s="164">
        <v>1.5</v>
      </c>
      <c r="U46" s="163">
        <f t="shared" si="13"/>
        <v>3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109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ht="22.5" outlineLevel="1" x14ac:dyDescent="0.2">
      <c r="A47" s="154">
        <v>30</v>
      </c>
      <c r="B47" s="160" t="s">
        <v>168</v>
      </c>
      <c r="C47" s="193" t="s">
        <v>169</v>
      </c>
      <c r="D47" s="162" t="s">
        <v>112</v>
      </c>
      <c r="E47" s="168">
        <v>1</v>
      </c>
      <c r="F47" s="170"/>
      <c r="G47" s="171">
        <f t="shared" si="7"/>
        <v>0</v>
      </c>
      <c r="H47" s="170"/>
      <c r="I47" s="171">
        <f t="shared" si="8"/>
        <v>0</v>
      </c>
      <c r="J47" s="170"/>
      <c r="K47" s="171">
        <f t="shared" si="9"/>
        <v>0</v>
      </c>
      <c r="L47" s="171">
        <v>21</v>
      </c>
      <c r="M47" s="171">
        <f t="shared" si="10"/>
        <v>0</v>
      </c>
      <c r="N47" s="163">
        <v>5.4900000000000001E-3</v>
      </c>
      <c r="O47" s="163">
        <f t="shared" si="11"/>
        <v>5.4900000000000001E-3</v>
      </c>
      <c r="P47" s="163">
        <v>0</v>
      </c>
      <c r="Q47" s="163">
        <f t="shared" si="12"/>
        <v>0</v>
      </c>
      <c r="R47" s="163"/>
      <c r="S47" s="163"/>
      <c r="T47" s="164">
        <v>1.956</v>
      </c>
      <c r="U47" s="163">
        <f t="shared" si="13"/>
        <v>1.96</v>
      </c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109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ht="22.5" outlineLevel="1" x14ac:dyDescent="0.2">
      <c r="A48" s="154">
        <v>31</v>
      </c>
      <c r="B48" s="160" t="s">
        <v>168</v>
      </c>
      <c r="C48" s="193" t="s">
        <v>170</v>
      </c>
      <c r="D48" s="162" t="s">
        <v>112</v>
      </c>
      <c r="E48" s="168">
        <v>1</v>
      </c>
      <c r="F48" s="170"/>
      <c r="G48" s="171">
        <f t="shared" si="7"/>
        <v>0</v>
      </c>
      <c r="H48" s="170"/>
      <c r="I48" s="171">
        <f t="shared" si="8"/>
        <v>0</v>
      </c>
      <c r="J48" s="170"/>
      <c r="K48" s="171">
        <f t="shared" si="9"/>
        <v>0</v>
      </c>
      <c r="L48" s="171">
        <v>21</v>
      </c>
      <c r="M48" s="171">
        <f t="shared" si="10"/>
        <v>0</v>
      </c>
      <c r="N48" s="163">
        <v>5.4900000000000001E-3</v>
      </c>
      <c r="O48" s="163">
        <f t="shared" si="11"/>
        <v>5.4900000000000001E-3</v>
      </c>
      <c r="P48" s="163">
        <v>0</v>
      </c>
      <c r="Q48" s="163">
        <f t="shared" si="12"/>
        <v>0</v>
      </c>
      <c r="R48" s="163"/>
      <c r="S48" s="163"/>
      <c r="T48" s="164">
        <v>1.956</v>
      </c>
      <c r="U48" s="163">
        <f t="shared" si="13"/>
        <v>1.96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109</v>
      </c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ht="22.5" outlineLevel="1" x14ac:dyDescent="0.2">
      <c r="A49" s="154">
        <v>32</v>
      </c>
      <c r="B49" s="160" t="s">
        <v>168</v>
      </c>
      <c r="C49" s="193" t="s">
        <v>169</v>
      </c>
      <c r="D49" s="162" t="s">
        <v>112</v>
      </c>
      <c r="E49" s="168">
        <v>2</v>
      </c>
      <c r="F49" s="170"/>
      <c r="G49" s="171">
        <f t="shared" si="7"/>
        <v>0</v>
      </c>
      <c r="H49" s="170"/>
      <c r="I49" s="171">
        <f t="shared" si="8"/>
        <v>0</v>
      </c>
      <c r="J49" s="170"/>
      <c r="K49" s="171">
        <f t="shared" si="9"/>
        <v>0</v>
      </c>
      <c r="L49" s="171">
        <v>21</v>
      </c>
      <c r="M49" s="171">
        <f t="shared" si="10"/>
        <v>0</v>
      </c>
      <c r="N49" s="163">
        <v>5.4900000000000001E-3</v>
      </c>
      <c r="O49" s="163">
        <f t="shared" si="11"/>
        <v>1.098E-2</v>
      </c>
      <c r="P49" s="163">
        <v>0</v>
      </c>
      <c r="Q49" s="163">
        <f t="shared" si="12"/>
        <v>0</v>
      </c>
      <c r="R49" s="163"/>
      <c r="S49" s="163"/>
      <c r="T49" s="164">
        <v>1.956</v>
      </c>
      <c r="U49" s="163">
        <f t="shared" si="13"/>
        <v>3.91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109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ht="22.5" outlineLevel="1" x14ac:dyDescent="0.2">
      <c r="A50" s="154">
        <v>33</v>
      </c>
      <c r="B50" s="160" t="s">
        <v>168</v>
      </c>
      <c r="C50" s="193" t="s">
        <v>171</v>
      </c>
      <c r="D50" s="162" t="s">
        <v>112</v>
      </c>
      <c r="E50" s="168">
        <v>2</v>
      </c>
      <c r="F50" s="170"/>
      <c r="G50" s="171">
        <f t="shared" si="7"/>
        <v>0</v>
      </c>
      <c r="H50" s="170"/>
      <c r="I50" s="171">
        <f t="shared" si="8"/>
        <v>0</v>
      </c>
      <c r="J50" s="170"/>
      <c r="K50" s="171">
        <f t="shared" si="9"/>
        <v>0</v>
      </c>
      <c r="L50" s="171">
        <v>21</v>
      </c>
      <c r="M50" s="171">
        <f t="shared" si="10"/>
        <v>0</v>
      </c>
      <c r="N50" s="163">
        <v>5.4900000000000001E-3</v>
      </c>
      <c r="O50" s="163">
        <f t="shared" si="11"/>
        <v>1.098E-2</v>
      </c>
      <c r="P50" s="163">
        <v>0</v>
      </c>
      <c r="Q50" s="163">
        <f t="shared" si="12"/>
        <v>0</v>
      </c>
      <c r="R50" s="163"/>
      <c r="S50" s="163"/>
      <c r="T50" s="164">
        <v>1.956</v>
      </c>
      <c r="U50" s="163">
        <f t="shared" si="13"/>
        <v>3.91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109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x14ac:dyDescent="0.2">
      <c r="A51" s="155" t="s">
        <v>104</v>
      </c>
      <c r="B51" s="161" t="s">
        <v>75</v>
      </c>
      <c r="C51" s="194" t="s">
        <v>76</v>
      </c>
      <c r="D51" s="165"/>
      <c r="E51" s="169"/>
      <c r="F51" s="172"/>
      <c r="G51" s="172">
        <f>SUMIF(AE52:AE53,"&lt;&gt;NOR",G52:G53)</f>
        <v>0</v>
      </c>
      <c r="H51" s="172"/>
      <c r="I51" s="172">
        <f>SUM(I52:I53)</f>
        <v>0</v>
      </c>
      <c r="J51" s="172"/>
      <c r="K51" s="172">
        <f>SUM(K52:K53)</f>
        <v>0</v>
      </c>
      <c r="L51" s="172"/>
      <c r="M51" s="172">
        <f>SUM(M52:M53)</f>
        <v>0</v>
      </c>
      <c r="N51" s="166"/>
      <c r="O51" s="166">
        <f>SUM(O52:O53)</f>
        <v>5.2069999999999998E-2</v>
      </c>
      <c r="P51" s="166"/>
      <c r="Q51" s="166">
        <f>SUM(Q52:Q53)</f>
        <v>0</v>
      </c>
      <c r="R51" s="166"/>
      <c r="S51" s="166"/>
      <c r="T51" s="167"/>
      <c r="U51" s="166">
        <f>SUM(U52:U53)</f>
        <v>28.509999999999998</v>
      </c>
      <c r="AE51" t="s">
        <v>105</v>
      </c>
    </row>
    <row r="52" spans="1:60" outlineLevel="1" x14ac:dyDescent="0.2">
      <c r="A52" s="154">
        <v>34</v>
      </c>
      <c r="B52" s="160" t="s">
        <v>172</v>
      </c>
      <c r="C52" s="193" t="s">
        <v>173</v>
      </c>
      <c r="D52" s="162" t="s">
        <v>108</v>
      </c>
      <c r="E52" s="168">
        <v>131.85</v>
      </c>
      <c r="F52" s="170"/>
      <c r="G52" s="171">
        <f>ROUND(E52*F52,2)</f>
        <v>0</v>
      </c>
      <c r="H52" s="170"/>
      <c r="I52" s="171">
        <f>ROUND(E52*H52,2)</f>
        <v>0</v>
      </c>
      <c r="J52" s="170"/>
      <c r="K52" s="171">
        <f>ROUND(E52*J52,2)</f>
        <v>0</v>
      </c>
      <c r="L52" s="171">
        <v>21</v>
      </c>
      <c r="M52" s="171">
        <f>G52*(1+L52/100)</f>
        <v>0</v>
      </c>
      <c r="N52" s="163">
        <v>0</v>
      </c>
      <c r="O52" s="163">
        <f>ROUND(E52*N52,5)</f>
        <v>0</v>
      </c>
      <c r="P52" s="163">
        <v>0</v>
      </c>
      <c r="Q52" s="163">
        <f>ROUND(E52*P52,5)</f>
        <v>0</v>
      </c>
      <c r="R52" s="163"/>
      <c r="S52" s="163"/>
      <c r="T52" s="164">
        <v>7.2499999999999995E-2</v>
      </c>
      <c r="U52" s="163">
        <f>ROUND(E52*T52,2)</f>
        <v>9.56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109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81">
        <v>35</v>
      </c>
      <c r="B53" s="182" t="s">
        <v>174</v>
      </c>
      <c r="C53" s="195" t="s">
        <v>175</v>
      </c>
      <c r="D53" s="183" t="s">
        <v>108</v>
      </c>
      <c r="E53" s="184">
        <v>185.97</v>
      </c>
      <c r="F53" s="185"/>
      <c r="G53" s="186">
        <f>ROUND(E53*F53,2)</f>
        <v>0</v>
      </c>
      <c r="H53" s="185"/>
      <c r="I53" s="186">
        <f>ROUND(E53*H53,2)</f>
        <v>0</v>
      </c>
      <c r="J53" s="185"/>
      <c r="K53" s="186">
        <f>ROUND(E53*J53,2)</f>
        <v>0</v>
      </c>
      <c r="L53" s="186">
        <v>21</v>
      </c>
      <c r="M53" s="186">
        <f>G53*(1+L53/100)</f>
        <v>0</v>
      </c>
      <c r="N53" s="187">
        <v>2.7999999999999998E-4</v>
      </c>
      <c r="O53" s="187">
        <f>ROUND(E53*N53,5)</f>
        <v>5.2069999999999998E-2</v>
      </c>
      <c r="P53" s="187">
        <v>0</v>
      </c>
      <c r="Q53" s="187">
        <f>ROUND(E53*P53,5)</f>
        <v>0</v>
      </c>
      <c r="R53" s="187"/>
      <c r="S53" s="187"/>
      <c r="T53" s="188">
        <v>0.10191</v>
      </c>
      <c r="U53" s="187">
        <f>ROUND(E53*T53,2)</f>
        <v>18.95</v>
      </c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109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x14ac:dyDescent="0.2">
      <c r="A54" s="6"/>
      <c r="B54" s="7" t="s">
        <v>176</v>
      </c>
      <c r="C54" s="196" t="s">
        <v>176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AC54">
        <v>15</v>
      </c>
      <c r="AD54">
        <v>21</v>
      </c>
    </row>
    <row r="55" spans="1:60" x14ac:dyDescent="0.2">
      <c r="A55" s="189"/>
      <c r="B55" s="190">
        <v>26</v>
      </c>
      <c r="C55" s="197" t="s">
        <v>176</v>
      </c>
      <c r="D55" s="191"/>
      <c r="E55" s="191"/>
      <c r="F55" s="191"/>
      <c r="G55" s="192">
        <f>G8+G13+G16+G19+G24+G27+G29+G36+G42+G44+G51</f>
        <v>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AC55">
        <f>SUMIF(L7:L53,AC54,G7:G53)</f>
        <v>0</v>
      </c>
      <c r="AD55">
        <f>SUMIF(L7:L53,AD54,G7:G53)</f>
        <v>0</v>
      </c>
      <c r="AE55" t="s">
        <v>177</v>
      </c>
    </row>
    <row r="56" spans="1:60" x14ac:dyDescent="0.2">
      <c r="A56" s="6"/>
      <c r="B56" s="7" t="s">
        <v>176</v>
      </c>
      <c r="C56" s="196" t="s">
        <v>176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60" x14ac:dyDescent="0.2">
      <c r="A57" s="6"/>
      <c r="B57" s="7" t="s">
        <v>176</v>
      </c>
      <c r="C57" s="196" t="s">
        <v>176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60" x14ac:dyDescent="0.2">
      <c r="A58" s="270">
        <v>33</v>
      </c>
      <c r="B58" s="270"/>
      <c r="C58" s="27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60" x14ac:dyDescent="0.2">
      <c r="A59" s="251"/>
      <c r="B59" s="252"/>
      <c r="C59" s="253"/>
      <c r="D59" s="252"/>
      <c r="E59" s="252"/>
      <c r="F59" s="252"/>
      <c r="G59" s="25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AE59" t="s">
        <v>178</v>
      </c>
    </row>
    <row r="60" spans="1:60" x14ac:dyDescent="0.2">
      <c r="A60" s="255"/>
      <c r="B60" s="256"/>
      <c r="C60" s="257"/>
      <c r="D60" s="256"/>
      <c r="E60" s="256"/>
      <c r="F60" s="256"/>
      <c r="G60" s="25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60" x14ac:dyDescent="0.2">
      <c r="A61" s="255"/>
      <c r="B61" s="256"/>
      <c r="C61" s="257"/>
      <c r="D61" s="256"/>
      <c r="E61" s="256"/>
      <c r="F61" s="256"/>
      <c r="G61" s="25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60" x14ac:dyDescent="0.2">
      <c r="A62" s="255"/>
      <c r="B62" s="256"/>
      <c r="C62" s="257"/>
      <c r="D62" s="256"/>
      <c r="E62" s="256"/>
      <c r="F62" s="256"/>
      <c r="G62" s="25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60" x14ac:dyDescent="0.2">
      <c r="A63" s="259"/>
      <c r="B63" s="260"/>
      <c r="C63" s="261"/>
      <c r="D63" s="260"/>
      <c r="E63" s="260"/>
      <c r="F63" s="260"/>
      <c r="G63" s="26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60" x14ac:dyDescent="0.2">
      <c r="A64" s="6"/>
      <c r="B64" s="7" t="s">
        <v>176</v>
      </c>
      <c r="C64" s="196" t="s">
        <v>176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3:31" x14ac:dyDescent="0.2">
      <c r="C65" s="198"/>
      <c r="AE65" t="s">
        <v>179</v>
      </c>
    </row>
  </sheetData>
  <mergeCells count="6">
    <mergeCell ref="A59:G63"/>
    <mergeCell ref="A1:G1"/>
    <mergeCell ref="C2:G2"/>
    <mergeCell ref="C3:G3"/>
    <mergeCell ref="C4:G4"/>
    <mergeCell ref="A58:C58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Standard</cp:lastModifiedBy>
  <cp:lastPrinted>2014-02-28T09:52:57Z</cp:lastPrinted>
  <dcterms:created xsi:type="dcterms:W3CDTF">2009-04-08T07:15:50Z</dcterms:created>
  <dcterms:modified xsi:type="dcterms:W3CDTF">2019-06-25T09:59:51Z</dcterms:modified>
</cp:coreProperties>
</file>