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activeTab="1"/>
  </bookViews>
  <sheets>
    <sheet name="Rekapitulace stavby" sheetId="1" r:id="rId1"/>
    <sheet name="VV01 - Zdravotně technick..." sheetId="2" r:id="rId2"/>
  </sheets>
  <definedNames>
    <definedName name="__xlnm.Print_Area" localSheetId="0">('Rekapitulace stavby'!$C$4:$AP$70,'Rekapitulace stavby'!$C$76:$AP$96)</definedName>
    <definedName name="__xlnm.Print_Area" localSheetId="1">('VV01 - Zdravotně technick...'!$C$4:$Q$70,'VV01 - Zdravotně technick...'!$C$76:$Q$106,'VV01 - Zdravotně technick...'!$C$112:$Q$238)</definedName>
    <definedName name="__xlnm.Print_Titles" localSheetId="0">'Rekapitulace stavby'!$85:$85</definedName>
    <definedName name="__xlnm.Print_Titles" localSheetId="1">'VV01 - Zdravotně technick...'!$122:$122</definedName>
    <definedName name="_xlnm.Print_Titles" localSheetId="0">'Rekapitulace stavby'!$85:$85</definedName>
    <definedName name="_xlnm.Print_Titles" localSheetId="1">'VV01 - Zdravotně technick...'!$122:$122</definedName>
    <definedName name="_xlnm.Print_Area" localSheetId="0">('Rekapitulace stavby'!$C$4:$AP$70,'Rekapitulace stavby'!$C$76:$AP$96)</definedName>
    <definedName name="_xlnm.Print_Area" localSheetId="1">('VV01 - Zdravotně technick...'!$C$4:$Q$70,'VV01 - Zdravotně technick...'!$C$76:$Q$106,'VV01 - Zdravotně technick...'!$C$112:$Q$238)</definedName>
  </definedNames>
  <calcPr calcId="145621" fullCalcOnLoad="1" iterateDelta="1E-4"/>
</workbook>
</file>

<file path=xl/calcChain.xml><?xml version="1.0" encoding="utf-8"?>
<calcChain xmlns="http://schemas.openxmlformats.org/spreadsheetml/2006/main">
  <c r="L77" i="1" l="1"/>
  <c r="L78" i="1"/>
  <c r="L80" i="1"/>
  <c r="AM80" i="1"/>
  <c r="L82" i="1"/>
  <c r="AM82" i="1"/>
  <c r="L83" i="1"/>
  <c r="AM83" i="1"/>
  <c r="AX88" i="1"/>
  <c r="AY88" i="1"/>
  <c r="BZ91" i="1"/>
  <c r="CE91" i="1"/>
  <c r="CF91" i="1"/>
  <c r="CG91" i="1"/>
  <c r="CH91" i="1"/>
  <c r="CI91" i="1"/>
  <c r="CJ91" i="1"/>
  <c r="CK91" i="1"/>
  <c r="BZ92" i="1"/>
  <c r="CA92" i="1"/>
  <c r="CB92" i="1"/>
  <c r="CC92" i="1"/>
  <c r="CE92" i="1"/>
  <c r="CF92" i="1"/>
  <c r="CG92" i="1"/>
  <c r="CH92" i="1"/>
  <c r="CI92" i="1"/>
  <c r="CJ92" i="1"/>
  <c r="CK92" i="1"/>
  <c r="BZ93" i="1"/>
  <c r="CA93" i="1"/>
  <c r="CB93" i="1"/>
  <c r="CC93" i="1"/>
  <c r="CE93" i="1"/>
  <c r="CF93" i="1"/>
  <c r="CG93" i="1"/>
  <c r="CH93" i="1"/>
  <c r="CI93" i="1"/>
  <c r="CJ93" i="1"/>
  <c r="CK93" i="1"/>
  <c r="BZ94" i="1"/>
  <c r="CA94" i="1"/>
  <c r="CB94" i="1"/>
  <c r="CC94" i="1"/>
  <c r="CE94" i="1"/>
  <c r="CF94" i="1"/>
  <c r="CG94" i="1"/>
  <c r="CH94" i="1"/>
  <c r="CI94" i="1"/>
  <c r="CJ94" i="1"/>
  <c r="CK94" i="1"/>
  <c r="F6" i="2"/>
  <c r="F78" i="2" s="1"/>
  <c r="O9" i="2"/>
  <c r="O14" i="2"/>
  <c r="E15" i="2"/>
  <c r="F84" i="2" s="1"/>
  <c r="O15" i="2"/>
  <c r="O20" i="2"/>
  <c r="E21" i="2"/>
  <c r="M120" i="2" s="1"/>
  <c r="O21" i="2"/>
  <c r="F79" i="2"/>
  <c r="F81" i="2"/>
  <c r="M81" i="2"/>
  <c r="F83" i="2"/>
  <c r="M83" i="2"/>
  <c r="M84" i="2"/>
  <c r="BF99" i="2"/>
  <c r="BG99" i="2"/>
  <c r="H34" i="2" s="1"/>
  <c r="BB88" i="1" s="1"/>
  <c r="BB87" i="1" s="1"/>
  <c r="BH99" i="2"/>
  <c r="BI99" i="2"/>
  <c r="H36" i="2" s="1"/>
  <c r="BD88" i="1" s="1"/>
  <c r="BD87" i="1" s="1"/>
  <c r="W35" i="1" s="1"/>
  <c r="BF100" i="2"/>
  <c r="H33" i="2" s="1"/>
  <c r="BA88" i="1" s="1"/>
  <c r="BA87" i="1" s="1"/>
  <c r="BG100" i="2"/>
  <c r="BH100" i="2"/>
  <c r="BI100" i="2"/>
  <c r="BF101" i="2"/>
  <c r="M33" i="2" s="1"/>
  <c r="AW88" i="1" s="1"/>
  <c r="BG101" i="2"/>
  <c r="BH101" i="2"/>
  <c r="BI101" i="2"/>
  <c r="BF102" i="2"/>
  <c r="BG102" i="2"/>
  <c r="BH102" i="2"/>
  <c r="H35" i="2" s="1"/>
  <c r="BC88" i="1" s="1"/>
  <c r="BC87" i="1" s="1"/>
  <c r="BI102" i="2"/>
  <c r="BF103" i="2"/>
  <c r="BG103" i="2"/>
  <c r="BH103" i="2"/>
  <c r="BI103" i="2"/>
  <c r="BF104" i="2"/>
  <c r="BG104" i="2"/>
  <c r="BH104" i="2"/>
  <c r="BI104" i="2"/>
  <c r="F114" i="2"/>
  <c r="F115" i="2"/>
  <c r="F117" i="2"/>
  <c r="M117" i="2"/>
  <c r="F119" i="2"/>
  <c r="M119" i="2"/>
  <c r="F120" i="2"/>
  <c r="N126" i="2"/>
  <c r="BE126" i="2" s="1"/>
  <c r="W126" i="2"/>
  <c r="W125" i="2" s="1"/>
  <c r="Y126" i="2"/>
  <c r="AA126" i="2"/>
  <c r="AA125" i="2" s="1"/>
  <c r="BF126" i="2"/>
  <c r="BG126" i="2"/>
  <c r="BH126" i="2"/>
  <c r="BI126" i="2"/>
  <c r="BK126" i="2"/>
  <c r="BK125" i="2" s="1"/>
  <c r="N127" i="2"/>
  <c r="BE127" i="2" s="1"/>
  <c r="W127" i="2"/>
  <c r="Y127" i="2"/>
  <c r="AA127" i="2"/>
  <c r="BF127" i="2"/>
  <c r="BG127" i="2"/>
  <c r="BH127" i="2"/>
  <c r="BI127" i="2"/>
  <c r="BK127" i="2"/>
  <c r="N128" i="2"/>
  <c r="W128" i="2"/>
  <c r="Y128" i="2"/>
  <c r="AA128" i="2"/>
  <c r="BE128" i="2"/>
  <c r="BF128" i="2"/>
  <c r="BG128" i="2"/>
  <c r="BH128" i="2"/>
  <c r="BI128" i="2"/>
  <c r="BK128" i="2"/>
  <c r="N129" i="2"/>
  <c r="W129" i="2"/>
  <c r="Y129" i="2"/>
  <c r="AA129" i="2"/>
  <c r="BE129" i="2"/>
  <c r="BF129" i="2"/>
  <c r="BG129" i="2"/>
  <c r="BH129" i="2"/>
  <c r="BI129" i="2"/>
  <c r="BK129" i="2"/>
  <c r="N130" i="2"/>
  <c r="BE130" i="2" s="1"/>
  <c r="W130" i="2"/>
  <c r="Y130" i="2"/>
  <c r="Y125" i="2" s="1"/>
  <c r="AA130" i="2"/>
  <c r="BF130" i="2"/>
  <c r="BG130" i="2"/>
  <c r="BH130" i="2"/>
  <c r="BI130" i="2"/>
  <c r="BK130" i="2"/>
  <c r="N131" i="2"/>
  <c r="BE131" i="2" s="1"/>
  <c r="W131" i="2"/>
  <c r="Y131" i="2"/>
  <c r="AA131" i="2"/>
  <c r="BF131" i="2"/>
  <c r="BG131" i="2"/>
  <c r="BH131" i="2"/>
  <c r="BI131" i="2"/>
  <c r="BK131" i="2"/>
  <c r="N132" i="2"/>
  <c r="W132" i="2"/>
  <c r="Y132" i="2"/>
  <c r="AA132" i="2"/>
  <c r="BE132" i="2"/>
  <c r="BF132" i="2"/>
  <c r="BG132" i="2"/>
  <c r="BH132" i="2"/>
  <c r="BI132" i="2"/>
  <c r="BK132" i="2"/>
  <c r="N133" i="2"/>
  <c r="W133" i="2"/>
  <c r="Y133" i="2"/>
  <c r="AA133" i="2"/>
  <c r="BE133" i="2"/>
  <c r="BF133" i="2"/>
  <c r="BG133" i="2"/>
  <c r="BH133" i="2"/>
  <c r="BI133" i="2"/>
  <c r="BK133" i="2"/>
  <c r="N134" i="2"/>
  <c r="BE134" i="2" s="1"/>
  <c r="W134" i="2"/>
  <c r="Y134" i="2"/>
  <c r="AA134" i="2"/>
  <c r="BF134" i="2"/>
  <c r="BG134" i="2"/>
  <c r="BH134" i="2"/>
  <c r="BI134" i="2"/>
  <c r="BK134" i="2"/>
  <c r="N135" i="2"/>
  <c r="BE135" i="2" s="1"/>
  <c r="W135" i="2"/>
  <c r="Y135" i="2"/>
  <c r="AA135" i="2"/>
  <c r="BF135" i="2"/>
  <c r="BG135" i="2"/>
  <c r="BH135" i="2"/>
  <c r="BI135" i="2"/>
  <c r="BK135" i="2"/>
  <c r="N136" i="2"/>
  <c r="W136" i="2"/>
  <c r="Y136" i="2"/>
  <c r="AA136" i="2"/>
  <c r="BE136" i="2"/>
  <c r="BF136" i="2"/>
  <c r="BG136" i="2"/>
  <c r="BH136" i="2"/>
  <c r="BI136" i="2"/>
  <c r="BK136" i="2"/>
  <c r="N137" i="2"/>
  <c r="W137" i="2"/>
  <c r="Y137" i="2"/>
  <c r="AA137" i="2"/>
  <c r="BE137" i="2"/>
  <c r="BF137" i="2"/>
  <c r="BG137" i="2"/>
  <c r="BH137" i="2"/>
  <c r="BI137" i="2"/>
  <c r="BK137" i="2"/>
  <c r="N138" i="2"/>
  <c r="BE138" i="2" s="1"/>
  <c r="W138" i="2"/>
  <c r="Y138" i="2"/>
  <c r="AA138" i="2"/>
  <c r="BF138" i="2"/>
  <c r="BG138" i="2"/>
  <c r="BH138" i="2"/>
  <c r="BI138" i="2"/>
  <c r="BK138" i="2"/>
  <c r="N139" i="2"/>
  <c r="BE139" i="2" s="1"/>
  <c r="W139" i="2"/>
  <c r="Y139" i="2"/>
  <c r="AA139" i="2"/>
  <c r="BF139" i="2"/>
  <c r="BG139" i="2"/>
  <c r="BH139" i="2"/>
  <c r="BI139" i="2"/>
  <c r="BK139" i="2"/>
  <c r="N140" i="2"/>
  <c r="W140" i="2"/>
  <c r="Y140" i="2"/>
  <c r="AA140" i="2"/>
  <c r="BE140" i="2"/>
  <c r="BF140" i="2"/>
  <c r="BG140" i="2"/>
  <c r="BH140" i="2"/>
  <c r="BI140" i="2"/>
  <c r="BK140" i="2"/>
  <c r="N141" i="2"/>
  <c r="W141" i="2"/>
  <c r="Y141" i="2"/>
  <c r="AA141" i="2"/>
  <c r="BE141" i="2"/>
  <c r="BF141" i="2"/>
  <c r="BG141" i="2"/>
  <c r="BH141" i="2"/>
  <c r="BI141" i="2"/>
  <c r="BK141" i="2"/>
  <c r="N142" i="2"/>
  <c r="BE142" i="2" s="1"/>
  <c r="W142" i="2"/>
  <c r="Y142" i="2"/>
  <c r="AA142" i="2"/>
  <c r="BF142" i="2"/>
  <c r="BG142" i="2"/>
  <c r="BH142" i="2"/>
  <c r="BI142" i="2"/>
  <c r="BK142" i="2"/>
  <c r="N143" i="2"/>
  <c r="BE143" i="2" s="1"/>
  <c r="W143" i="2"/>
  <c r="Y143" i="2"/>
  <c r="AA143" i="2"/>
  <c r="BF143" i="2"/>
  <c r="BG143" i="2"/>
  <c r="BH143" i="2"/>
  <c r="BI143" i="2"/>
  <c r="BK143" i="2"/>
  <c r="W144" i="2"/>
  <c r="Y144" i="2"/>
  <c r="AA144" i="2"/>
  <c r="BE144" i="2"/>
  <c r="BF144" i="2"/>
  <c r="BG144" i="2"/>
  <c r="BH144" i="2"/>
  <c r="BI144" i="2"/>
  <c r="BK144" i="2"/>
  <c r="N145" i="2"/>
  <c r="W145" i="2"/>
  <c r="Y145" i="2"/>
  <c r="AA145" i="2"/>
  <c r="BE145" i="2"/>
  <c r="BF145" i="2"/>
  <c r="BG145" i="2"/>
  <c r="BH145" i="2"/>
  <c r="BI145" i="2"/>
  <c r="BK145" i="2"/>
  <c r="W146" i="2"/>
  <c r="Y146" i="2"/>
  <c r="AA146" i="2"/>
  <c r="BE146" i="2"/>
  <c r="BF146" i="2"/>
  <c r="BG146" i="2"/>
  <c r="BH146" i="2"/>
  <c r="BI146" i="2"/>
  <c r="BK146" i="2"/>
  <c r="N147" i="2"/>
  <c r="BE147" i="2" s="1"/>
  <c r="W147" i="2"/>
  <c r="Y147" i="2"/>
  <c r="AA147" i="2"/>
  <c r="BF147" i="2"/>
  <c r="BG147" i="2"/>
  <c r="BH147" i="2"/>
  <c r="BI147" i="2"/>
  <c r="BK147" i="2"/>
  <c r="N148" i="2"/>
  <c r="BE148" i="2" s="1"/>
  <c r="W148" i="2"/>
  <c r="Y148" i="2"/>
  <c r="AA148" i="2"/>
  <c r="BF148" i="2"/>
  <c r="BG148" i="2"/>
  <c r="BH148" i="2"/>
  <c r="BI148" i="2"/>
  <c r="BK148" i="2"/>
  <c r="N149" i="2"/>
  <c r="W149" i="2"/>
  <c r="Y149" i="2"/>
  <c r="AA149" i="2"/>
  <c r="BE149" i="2"/>
  <c r="BF149" i="2"/>
  <c r="BG149" i="2"/>
  <c r="BH149" i="2"/>
  <c r="BI149" i="2"/>
  <c r="BK149" i="2"/>
  <c r="N151" i="2"/>
  <c r="BE151" i="2" s="1"/>
  <c r="W151" i="2"/>
  <c r="Y151" i="2"/>
  <c r="Y150" i="2" s="1"/>
  <c r="AA151" i="2"/>
  <c r="BF151" i="2"/>
  <c r="BG151" i="2"/>
  <c r="BH151" i="2"/>
  <c r="BI151" i="2"/>
  <c r="BK151" i="2"/>
  <c r="N152" i="2"/>
  <c r="W152" i="2"/>
  <c r="Y152" i="2"/>
  <c r="AA152" i="2"/>
  <c r="BE152" i="2"/>
  <c r="BF152" i="2"/>
  <c r="BG152" i="2"/>
  <c r="BH152" i="2"/>
  <c r="BI152" i="2"/>
  <c r="BK152" i="2"/>
  <c r="N153" i="2"/>
  <c r="W153" i="2"/>
  <c r="W150" i="2" s="1"/>
  <c r="Y153" i="2"/>
  <c r="AA153" i="2"/>
  <c r="AA150" i="2" s="1"/>
  <c r="BE153" i="2"/>
  <c r="BF153" i="2"/>
  <c r="BG153" i="2"/>
  <c r="BH153" i="2"/>
  <c r="BI153" i="2"/>
  <c r="BK153" i="2"/>
  <c r="N154" i="2"/>
  <c r="BE154" i="2" s="1"/>
  <c r="W154" i="2"/>
  <c r="Y154" i="2"/>
  <c r="AA154" i="2"/>
  <c r="BF154" i="2"/>
  <c r="BG154" i="2"/>
  <c r="BH154" i="2"/>
  <c r="BI154" i="2"/>
  <c r="BK154" i="2"/>
  <c r="BK150" i="2" s="1"/>
  <c r="N150" i="2" s="1"/>
  <c r="N155" i="2"/>
  <c r="BE155" i="2" s="1"/>
  <c r="W155" i="2"/>
  <c r="Y155" i="2"/>
  <c r="AA155" i="2"/>
  <c r="BF155" i="2"/>
  <c r="BG155" i="2"/>
  <c r="BH155" i="2"/>
  <c r="BI155" i="2"/>
  <c r="BK155" i="2"/>
  <c r="N156" i="2"/>
  <c r="W156" i="2"/>
  <c r="Y156" i="2"/>
  <c r="AA156" i="2"/>
  <c r="BE156" i="2"/>
  <c r="BF156" i="2"/>
  <c r="BG156" i="2"/>
  <c r="BH156" i="2"/>
  <c r="BI156" i="2"/>
  <c r="BK156" i="2"/>
  <c r="N157" i="2"/>
  <c r="W157" i="2"/>
  <c r="Y157" i="2"/>
  <c r="AA157" i="2"/>
  <c r="BE157" i="2"/>
  <c r="BF157" i="2"/>
  <c r="BG157" i="2"/>
  <c r="BH157" i="2"/>
  <c r="BI157" i="2"/>
  <c r="BK157" i="2"/>
  <c r="N158" i="2"/>
  <c r="BE158" i="2" s="1"/>
  <c r="W158" i="2"/>
  <c r="Y158" i="2"/>
  <c r="AA158" i="2"/>
  <c r="BF158" i="2"/>
  <c r="BG158" i="2"/>
  <c r="BH158" i="2"/>
  <c r="BI158" i="2"/>
  <c r="BK158" i="2"/>
  <c r="N159" i="2"/>
  <c r="BE159" i="2" s="1"/>
  <c r="W159" i="2"/>
  <c r="Y159" i="2"/>
  <c r="AA159" i="2"/>
  <c r="BF159" i="2"/>
  <c r="BG159" i="2"/>
  <c r="BH159" i="2"/>
  <c r="BI159" i="2"/>
  <c r="BK159" i="2"/>
  <c r="N160" i="2"/>
  <c r="W160" i="2"/>
  <c r="Y160" i="2"/>
  <c r="AA160" i="2"/>
  <c r="BE160" i="2"/>
  <c r="BF160" i="2"/>
  <c r="BG160" i="2"/>
  <c r="BH160" i="2"/>
  <c r="BI160" i="2"/>
  <c r="BK160" i="2"/>
  <c r="N161" i="2"/>
  <c r="W161" i="2"/>
  <c r="Y161" i="2"/>
  <c r="AA161" i="2"/>
  <c r="BE161" i="2"/>
  <c r="BF161" i="2"/>
  <c r="BG161" i="2"/>
  <c r="BH161" i="2"/>
  <c r="BI161" i="2"/>
  <c r="BK161" i="2"/>
  <c r="N162" i="2"/>
  <c r="BE162" i="2" s="1"/>
  <c r="W162" i="2"/>
  <c r="Y162" i="2"/>
  <c r="AA162" i="2"/>
  <c r="BF162" i="2"/>
  <c r="BG162" i="2"/>
  <c r="BH162" i="2"/>
  <c r="BI162" i="2"/>
  <c r="BK162" i="2"/>
  <c r="N163" i="2"/>
  <c r="BE163" i="2" s="1"/>
  <c r="W163" i="2"/>
  <c r="Y163" i="2"/>
  <c r="AA163" i="2"/>
  <c r="BF163" i="2"/>
  <c r="BG163" i="2"/>
  <c r="BH163" i="2"/>
  <c r="BI163" i="2"/>
  <c r="BK163" i="2"/>
  <c r="N164" i="2"/>
  <c r="W164" i="2"/>
  <c r="Y164" i="2"/>
  <c r="AA164" i="2"/>
  <c r="BE164" i="2"/>
  <c r="BF164" i="2"/>
  <c r="BG164" i="2"/>
  <c r="BH164" i="2"/>
  <c r="BI164" i="2"/>
  <c r="BK164" i="2"/>
  <c r="N165" i="2"/>
  <c r="W165" i="2"/>
  <c r="Y165" i="2"/>
  <c r="AA165" i="2"/>
  <c r="BE165" i="2"/>
  <c r="BF165" i="2"/>
  <c r="BG165" i="2"/>
  <c r="BH165" i="2"/>
  <c r="BI165" i="2"/>
  <c r="BK165" i="2"/>
  <c r="N166" i="2"/>
  <c r="BE166" i="2" s="1"/>
  <c r="W166" i="2"/>
  <c r="Y166" i="2"/>
  <c r="AA166" i="2"/>
  <c r="BF166" i="2"/>
  <c r="BG166" i="2"/>
  <c r="BH166" i="2"/>
  <c r="BI166" i="2"/>
  <c r="BK166" i="2"/>
  <c r="N167" i="2"/>
  <c r="BE167" i="2" s="1"/>
  <c r="W167" i="2"/>
  <c r="Y167" i="2"/>
  <c r="AA167" i="2"/>
  <c r="BF167" i="2"/>
  <c r="BG167" i="2"/>
  <c r="BH167" i="2"/>
  <c r="BI167" i="2"/>
  <c r="BK167" i="2"/>
  <c r="N168" i="2"/>
  <c r="W168" i="2"/>
  <c r="Y168" i="2"/>
  <c r="AA168" i="2"/>
  <c r="BE168" i="2"/>
  <c r="BF168" i="2"/>
  <c r="BG168" i="2"/>
  <c r="BH168" i="2"/>
  <c r="BI168" i="2"/>
  <c r="BK168" i="2"/>
  <c r="N170" i="2"/>
  <c r="W170" i="2"/>
  <c r="W169" i="2" s="1"/>
  <c r="Y170" i="2"/>
  <c r="AA170" i="2"/>
  <c r="BE170" i="2"/>
  <c r="BF170" i="2"/>
  <c r="BG170" i="2"/>
  <c r="BH170" i="2"/>
  <c r="BI170" i="2"/>
  <c r="BK170" i="2"/>
  <c r="N171" i="2"/>
  <c r="W171" i="2"/>
  <c r="Y171" i="2"/>
  <c r="AA171" i="2"/>
  <c r="AA169" i="2" s="1"/>
  <c r="BE171" i="2"/>
  <c r="BF171" i="2"/>
  <c r="BG171" i="2"/>
  <c r="BH171" i="2"/>
  <c r="BI171" i="2"/>
  <c r="BK171" i="2"/>
  <c r="N172" i="2"/>
  <c r="BE172" i="2" s="1"/>
  <c r="W172" i="2"/>
  <c r="Y172" i="2"/>
  <c r="AA172" i="2"/>
  <c r="BF172" i="2"/>
  <c r="BG172" i="2"/>
  <c r="BH172" i="2"/>
  <c r="BI172" i="2"/>
  <c r="BK172" i="2"/>
  <c r="BK169" i="2" s="1"/>
  <c r="N169" i="2" s="1"/>
  <c r="N92" i="2" s="1"/>
  <c r="N173" i="2"/>
  <c r="BE173" i="2" s="1"/>
  <c r="W173" i="2"/>
  <c r="Y173" i="2"/>
  <c r="AA173" i="2"/>
  <c r="BF173" i="2"/>
  <c r="BG173" i="2"/>
  <c r="BH173" i="2"/>
  <c r="BI173" i="2"/>
  <c r="BK173" i="2"/>
  <c r="N174" i="2"/>
  <c r="W174" i="2"/>
  <c r="Y174" i="2"/>
  <c r="AA174" i="2"/>
  <c r="BE174" i="2"/>
  <c r="BF174" i="2"/>
  <c r="BG174" i="2"/>
  <c r="BH174" i="2"/>
  <c r="BI174" i="2"/>
  <c r="BK174" i="2"/>
  <c r="N175" i="2"/>
  <c r="W175" i="2"/>
  <c r="Y175" i="2"/>
  <c r="AA175" i="2"/>
  <c r="BE175" i="2"/>
  <c r="BF175" i="2"/>
  <c r="BG175" i="2"/>
  <c r="BH175" i="2"/>
  <c r="BI175" i="2"/>
  <c r="BK175" i="2"/>
  <c r="N176" i="2"/>
  <c r="BE176" i="2" s="1"/>
  <c r="W176" i="2"/>
  <c r="Y176" i="2"/>
  <c r="Y169" i="2" s="1"/>
  <c r="AA176" i="2"/>
  <c r="BF176" i="2"/>
  <c r="BG176" i="2"/>
  <c r="BH176" i="2"/>
  <c r="BI176" i="2"/>
  <c r="BK176" i="2"/>
  <c r="N177" i="2"/>
  <c r="BE177" i="2" s="1"/>
  <c r="W177" i="2"/>
  <c r="Y177" i="2"/>
  <c r="AA177" i="2"/>
  <c r="BF177" i="2"/>
  <c r="BG177" i="2"/>
  <c r="BH177" i="2"/>
  <c r="BI177" i="2"/>
  <c r="BK177" i="2"/>
  <c r="N178" i="2"/>
  <c r="W178" i="2"/>
  <c r="Y178" i="2"/>
  <c r="AA178" i="2"/>
  <c r="BE178" i="2"/>
  <c r="BF178" i="2"/>
  <c r="BG178" i="2"/>
  <c r="BH178" i="2"/>
  <c r="BI178" i="2"/>
  <c r="BK178" i="2"/>
  <c r="N179" i="2"/>
  <c r="W179" i="2"/>
  <c r="Y179" i="2"/>
  <c r="AA179" i="2"/>
  <c r="BE179" i="2"/>
  <c r="BF179" i="2"/>
  <c r="BG179" i="2"/>
  <c r="BH179" i="2"/>
  <c r="BI179" i="2"/>
  <c r="BK179" i="2"/>
  <c r="N180" i="2"/>
  <c r="BE180" i="2" s="1"/>
  <c r="W180" i="2"/>
  <c r="Y180" i="2"/>
  <c r="AA180" i="2"/>
  <c r="BF180" i="2"/>
  <c r="BG180" i="2"/>
  <c r="BH180" i="2"/>
  <c r="BI180" i="2"/>
  <c r="BK180" i="2"/>
  <c r="N181" i="2"/>
  <c r="BE181" i="2" s="1"/>
  <c r="W181" i="2"/>
  <c r="Y181" i="2"/>
  <c r="AA181" i="2"/>
  <c r="BF181" i="2"/>
  <c r="BG181" i="2"/>
  <c r="BH181" i="2"/>
  <c r="BI181" i="2"/>
  <c r="BK181" i="2"/>
  <c r="N182" i="2"/>
  <c r="W182" i="2"/>
  <c r="Y182" i="2"/>
  <c r="AA182" i="2"/>
  <c r="BE182" i="2"/>
  <c r="BF182" i="2"/>
  <c r="BG182" i="2"/>
  <c r="BH182" i="2"/>
  <c r="BI182" i="2"/>
  <c r="BK182" i="2"/>
  <c r="N183" i="2"/>
  <c r="W183" i="2"/>
  <c r="Y183" i="2"/>
  <c r="AA183" i="2"/>
  <c r="BE183" i="2"/>
  <c r="BF183" i="2"/>
  <c r="BG183" i="2"/>
  <c r="BH183" i="2"/>
  <c r="BI183" i="2"/>
  <c r="BK183" i="2"/>
  <c r="N184" i="2"/>
  <c r="BE184" i="2" s="1"/>
  <c r="W184" i="2"/>
  <c r="Y184" i="2"/>
  <c r="AA184" i="2"/>
  <c r="BF184" i="2"/>
  <c r="BG184" i="2"/>
  <c r="BH184" i="2"/>
  <c r="BI184" i="2"/>
  <c r="BK184" i="2"/>
  <c r="N185" i="2"/>
  <c r="BE185" i="2" s="1"/>
  <c r="W185" i="2"/>
  <c r="Y185" i="2"/>
  <c r="AA185" i="2"/>
  <c r="BF185" i="2"/>
  <c r="BG185" i="2"/>
  <c r="BH185" i="2"/>
  <c r="BI185" i="2"/>
  <c r="BK185" i="2"/>
  <c r="N186" i="2"/>
  <c r="W186" i="2"/>
  <c r="Y186" i="2"/>
  <c r="AA186" i="2"/>
  <c r="BE186" i="2"/>
  <c r="BF186" i="2"/>
  <c r="BG186" i="2"/>
  <c r="BH186" i="2"/>
  <c r="BI186" i="2"/>
  <c r="BK186" i="2"/>
  <c r="N187" i="2"/>
  <c r="W187" i="2"/>
  <c r="Y187" i="2"/>
  <c r="AA187" i="2"/>
  <c r="BE187" i="2"/>
  <c r="BF187" i="2"/>
  <c r="BG187" i="2"/>
  <c r="BH187" i="2"/>
  <c r="BI187" i="2"/>
  <c r="BK187" i="2"/>
  <c r="N188" i="2"/>
  <c r="W188" i="2"/>
  <c r="Y188" i="2"/>
  <c r="AA188" i="2"/>
  <c r="BE188" i="2"/>
  <c r="BF188" i="2"/>
  <c r="BG188" i="2"/>
  <c r="BH188" i="2"/>
  <c r="BI188" i="2"/>
  <c r="BK188" i="2"/>
  <c r="N189" i="2"/>
  <c r="BE189" i="2" s="1"/>
  <c r="W189" i="2"/>
  <c r="Y189" i="2"/>
  <c r="AA189" i="2"/>
  <c r="BF189" i="2"/>
  <c r="BG189" i="2"/>
  <c r="BH189" i="2"/>
  <c r="BI189" i="2"/>
  <c r="BK189" i="2"/>
  <c r="N190" i="2"/>
  <c r="W190" i="2"/>
  <c r="Y190" i="2"/>
  <c r="AA190" i="2"/>
  <c r="BE190" i="2"/>
  <c r="BF190" i="2"/>
  <c r="BG190" i="2"/>
  <c r="BH190" i="2"/>
  <c r="BI190" i="2"/>
  <c r="BK190" i="2"/>
  <c r="N191" i="2"/>
  <c r="W191" i="2"/>
  <c r="Y191" i="2"/>
  <c r="AA191" i="2"/>
  <c r="BE191" i="2"/>
  <c r="BF191" i="2"/>
  <c r="BG191" i="2"/>
  <c r="BH191" i="2"/>
  <c r="BI191" i="2"/>
  <c r="BK191" i="2"/>
  <c r="N192" i="2"/>
  <c r="W192" i="2"/>
  <c r="Y192" i="2"/>
  <c r="AA192" i="2"/>
  <c r="BE192" i="2"/>
  <c r="BF192" i="2"/>
  <c r="BG192" i="2"/>
  <c r="BH192" i="2"/>
  <c r="BI192" i="2"/>
  <c r="BK192" i="2"/>
  <c r="N193" i="2"/>
  <c r="BE193" i="2" s="1"/>
  <c r="W193" i="2"/>
  <c r="Y193" i="2"/>
  <c r="AA193" i="2"/>
  <c r="BF193" i="2"/>
  <c r="BG193" i="2"/>
  <c r="BH193" i="2"/>
  <c r="BI193" i="2"/>
  <c r="BK193" i="2"/>
  <c r="N194" i="2"/>
  <c r="W194" i="2"/>
  <c r="Y194" i="2"/>
  <c r="AA194" i="2"/>
  <c r="BE194" i="2"/>
  <c r="BF194" i="2"/>
  <c r="BG194" i="2"/>
  <c r="BH194" i="2"/>
  <c r="BI194" i="2"/>
  <c r="BK194" i="2"/>
  <c r="N195" i="2"/>
  <c r="W195" i="2"/>
  <c r="Y195" i="2"/>
  <c r="AA195" i="2"/>
  <c r="BE195" i="2"/>
  <c r="BF195" i="2"/>
  <c r="BG195" i="2"/>
  <c r="BH195" i="2"/>
  <c r="BI195" i="2"/>
  <c r="BK195" i="2"/>
  <c r="N196" i="2"/>
  <c r="W196" i="2"/>
  <c r="Y196" i="2"/>
  <c r="AA196" i="2"/>
  <c r="BE196" i="2"/>
  <c r="BF196" i="2"/>
  <c r="BG196" i="2"/>
  <c r="BH196" i="2"/>
  <c r="BI196" i="2"/>
  <c r="BK196" i="2"/>
  <c r="N197" i="2"/>
  <c r="BE197" i="2" s="1"/>
  <c r="W197" i="2"/>
  <c r="Y197" i="2"/>
  <c r="AA197" i="2"/>
  <c r="BF197" i="2"/>
  <c r="BG197" i="2"/>
  <c r="BH197" i="2"/>
  <c r="BI197" i="2"/>
  <c r="BK197" i="2"/>
  <c r="N198" i="2"/>
  <c r="W198" i="2"/>
  <c r="Y198" i="2"/>
  <c r="AA198" i="2"/>
  <c r="BE198" i="2"/>
  <c r="BF198" i="2"/>
  <c r="BG198" i="2"/>
  <c r="BH198" i="2"/>
  <c r="BI198" i="2"/>
  <c r="BK198" i="2"/>
  <c r="N199" i="2"/>
  <c r="W199" i="2"/>
  <c r="Y199" i="2"/>
  <c r="AA199" i="2"/>
  <c r="BE199" i="2"/>
  <c r="BF199" i="2"/>
  <c r="BG199" i="2"/>
  <c r="BH199" i="2"/>
  <c r="BI199" i="2"/>
  <c r="BK199" i="2"/>
  <c r="N200" i="2"/>
  <c r="W200" i="2"/>
  <c r="Y200" i="2"/>
  <c r="AA200" i="2"/>
  <c r="BE200" i="2"/>
  <c r="BF200" i="2"/>
  <c r="BG200" i="2"/>
  <c r="BH200" i="2"/>
  <c r="BI200" i="2"/>
  <c r="BK200" i="2"/>
  <c r="N201" i="2"/>
  <c r="BE201" i="2" s="1"/>
  <c r="W201" i="2"/>
  <c r="Y201" i="2"/>
  <c r="AA201" i="2"/>
  <c r="BF201" i="2"/>
  <c r="BG201" i="2"/>
  <c r="BH201" i="2"/>
  <c r="BI201" i="2"/>
  <c r="BK201" i="2"/>
  <c r="W202" i="2"/>
  <c r="Y202" i="2"/>
  <c r="AA202" i="2"/>
  <c r="BE202" i="2"/>
  <c r="BF202" i="2"/>
  <c r="BG202" i="2"/>
  <c r="BH202" i="2"/>
  <c r="BI202" i="2"/>
  <c r="BK202" i="2"/>
  <c r="N203" i="2"/>
  <c r="W203" i="2"/>
  <c r="Y203" i="2"/>
  <c r="AA203" i="2"/>
  <c r="BE203" i="2"/>
  <c r="BF203" i="2"/>
  <c r="BG203" i="2"/>
  <c r="BH203" i="2"/>
  <c r="BI203" i="2"/>
  <c r="BK203" i="2"/>
  <c r="N204" i="2"/>
  <c r="W204" i="2"/>
  <c r="Y204" i="2"/>
  <c r="AA204" i="2"/>
  <c r="BE204" i="2"/>
  <c r="BF204" i="2"/>
  <c r="BG204" i="2"/>
  <c r="BH204" i="2"/>
  <c r="BI204" i="2"/>
  <c r="BK204" i="2"/>
  <c r="N205" i="2"/>
  <c r="BE205" i="2" s="1"/>
  <c r="W205" i="2"/>
  <c r="Y205" i="2"/>
  <c r="AA205" i="2"/>
  <c r="BF205" i="2"/>
  <c r="BG205" i="2"/>
  <c r="BH205" i="2"/>
  <c r="BI205" i="2"/>
  <c r="BK205" i="2"/>
  <c r="N206" i="2"/>
  <c r="W206" i="2"/>
  <c r="Y206" i="2"/>
  <c r="AA206" i="2"/>
  <c r="BE206" i="2"/>
  <c r="BF206" i="2"/>
  <c r="BG206" i="2"/>
  <c r="BH206" i="2"/>
  <c r="BI206" i="2"/>
  <c r="BK206" i="2"/>
  <c r="N207" i="2"/>
  <c r="W207" i="2"/>
  <c r="Y207" i="2"/>
  <c r="AA207" i="2"/>
  <c r="BE207" i="2"/>
  <c r="BF207" i="2"/>
  <c r="BG207" i="2"/>
  <c r="BH207" i="2"/>
  <c r="BI207" i="2"/>
  <c r="BK207" i="2"/>
  <c r="N208" i="2"/>
  <c r="W208" i="2"/>
  <c r="Y208" i="2"/>
  <c r="AA208" i="2"/>
  <c r="BE208" i="2"/>
  <c r="BF208" i="2"/>
  <c r="BG208" i="2"/>
  <c r="BH208" i="2"/>
  <c r="BI208" i="2"/>
  <c r="BK208" i="2"/>
  <c r="N209" i="2"/>
  <c r="BE209" i="2" s="1"/>
  <c r="W209" i="2"/>
  <c r="Y209" i="2"/>
  <c r="AA209" i="2"/>
  <c r="BF209" i="2"/>
  <c r="BG209" i="2"/>
  <c r="BH209" i="2"/>
  <c r="BI209" i="2"/>
  <c r="BK209" i="2"/>
  <c r="N210" i="2"/>
  <c r="W210" i="2"/>
  <c r="Y210" i="2"/>
  <c r="AA210" i="2"/>
  <c r="BE210" i="2"/>
  <c r="BF210" i="2"/>
  <c r="BG210" i="2"/>
  <c r="BH210" i="2"/>
  <c r="BI210" i="2"/>
  <c r="BK210" i="2"/>
  <c r="W211" i="2"/>
  <c r="Y211" i="2"/>
  <c r="AA211" i="2"/>
  <c r="BE211" i="2"/>
  <c r="BF211" i="2"/>
  <c r="BG211" i="2"/>
  <c r="BH211" i="2"/>
  <c r="BI211" i="2"/>
  <c r="BK211" i="2"/>
  <c r="N212" i="2"/>
  <c r="W212" i="2"/>
  <c r="Y212" i="2"/>
  <c r="AA212" i="2"/>
  <c r="BE212" i="2"/>
  <c r="BF212" i="2"/>
  <c r="BG212" i="2"/>
  <c r="BH212" i="2"/>
  <c r="BI212" i="2"/>
  <c r="BK212" i="2"/>
  <c r="Y213" i="2"/>
  <c r="N214" i="2"/>
  <c r="W214" i="2"/>
  <c r="Y214" i="2"/>
  <c r="AA214" i="2"/>
  <c r="BE214" i="2"/>
  <c r="BF214" i="2"/>
  <c r="BG214" i="2"/>
  <c r="BH214" i="2"/>
  <c r="BI214" i="2"/>
  <c r="BK214" i="2"/>
  <c r="BK213" i="2" s="1"/>
  <c r="N213" i="2" s="1"/>
  <c r="N93" i="2" s="1"/>
  <c r="N215" i="2"/>
  <c r="W215" i="2"/>
  <c r="Y215" i="2"/>
  <c r="AA215" i="2"/>
  <c r="AA213" i="2" s="1"/>
  <c r="BE215" i="2"/>
  <c r="BF215" i="2"/>
  <c r="BG215" i="2"/>
  <c r="BH215" i="2"/>
  <c r="BI215" i="2"/>
  <c r="BK215" i="2"/>
  <c r="N216" i="2"/>
  <c r="BE216" i="2" s="1"/>
  <c r="W216" i="2"/>
  <c r="W213" i="2" s="1"/>
  <c r="Y216" i="2"/>
  <c r="AA216" i="2"/>
  <c r="BF216" i="2"/>
  <c r="BG216" i="2"/>
  <c r="BH216" i="2"/>
  <c r="BI216" i="2"/>
  <c r="BK216" i="2"/>
  <c r="N217" i="2"/>
  <c r="BE217" i="2" s="1"/>
  <c r="W217" i="2"/>
  <c r="Y217" i="2"/>
  <c r="AA217" i="2"/>
  <c r="BF217" i="2"/>
  <c r="BG217" i="2"/>
  <c r="BH217" i="2"/>
  <c r="BI217" i="2"/>
  <c r="BK217" i="2"/>
  <c r="N218" i="2"/>
  <c r="W218" i="2"/>
  <c r="Y218" i="2"/>
  <c r="AA218" i="2"/>
  <c r="BE218" i="2"/>
  <c r="BF218" i="2"/>
  <c r="BG218" i="2"/>
  <c r="BH218" i="2"/>
  <c r="BI218" i="2"/>
  <c r="BK218" i="2"/>
  <c r="N220" i="2"/>
  <c r="W220" i="2"/>
  <c r="W219" i="2" s="1"/>
  <c r="Y220" i="2"/>
  <c r="AA220" i="2"/>
  <c r="BE220" i="2"/>
  <c r="BF220" i="2"/>
  <c r="BG220" i="2"/>
  <c r="BH220" i="2"/>
  <c r="BI220" i="2"/>
  <c r="BK220" i="2"/>
  <c r="BK219" i="2" s="1"/>
  <c r="N219" i="2" s="1"/>
  <c r="N94" i="2" s="1"/>
  <c r="N221" i="2"/>
  <c r="W221" i="2"/>
  <c r="Y221" i="2"/>
  <c r="AA221" i="2"/>
  <c r="BE221" i="2"/>
  <c r="BF221" i="2"/>
  <c r="BG221" i="2"/>
  <c r="BH221" i="2"/>
  <c r="BI221" i="2"/>
  <c r="BK221" i="2"/>
  <c r="N222" i="2"/>
  <c r="W222" i="2"/>
  <c r="Y222" i="2"/>
  <c r="Y219" i="2" s="1"/>
  <c r="AA222" i="2"/>
  <c r="BE222" i="2"/>
  <c r="BF222" i="2"/>
  <c r="BG222" i="2"/>
  <c r="BH222" i="2"/>
  <c r="BI222" i="2"/>
  <c r="BK222" i="2"/>
  <c r="W223" i="2"/>
  <c r="Y223" i="2"/>
  <c r="AA223" i="2"/>
  <c r="BE223" i="2"/>
  <c r="BF223" i="2"/>
  <c r="BG223" i="2"/>
  <c r="BH223" i="2"/>
  <c r="BI223" i="2"/>
  <c r="BK223" i="2"/>
  <c r="N224" i="2"/>
  <c r="W224" i="2"/>
  <c r="Y224" i="2"/>
  <c r="AA224" i="2"/>
  <c r="BE224" i="2"/>
  <c r="BF224" i="2"/>
  <c r="BG224" i="2"/>
  <c r="BH224" i="2"/>
  <c r="BI224" i="2"/>
  <c r="BK224" i="2"/>
  <c r="W225" i="2"/>
  <c r="Y225" i="2"/>
  <c r="AA225" i="2"/>
  <c r="BE225" i="2"/>
  <c r="BF225" i="2"/>
  <c r="BG225" i="2"/>
  <c r="BH225" i="2"/>
  <c r="BI225" i="2"/>
  <c r="BK225" i="2"/>
  <c r="N226" i="2"/>
  <c r="W226" i="2"/>
  <c r="Y226" i="2"/>
  <c r="AA226" i="2"/>
  <c r="AA219" i="2" s="1"/>
  <c r="BE226" i="2"/>
  <c r="BF226" i="2"/>
  <c r="BG226" i="2"/>
  <c r="BH226" i="2"/>
  <c r="BI226" i="2"/>
  <c r="BK226" i="2"/>
  <c r="Y227" i="2"/>
  <c r="N228" i="2"/>
  <c r="W228" i="2"/>
  <c r="Y228" i="2"/>
  <c r="AA228" i="2"/>
  <c r="AA227" i="2" s="1"/>
  <c r="BE228" i="2"/>
  <c r="BF228" i="2"/>
  <c r="BG228" i="2"/>
  <c r="BH228" i="2"/>
  <c r="BI228" i="2"/>
  <c r="BK228" i="2"/>
  <c r="BK227" i="2" s="1"/>
  <c r="N227" i="2" s="1"/>
  <c r="N95" i="2" s="1"/>
  <c r="N229" i="2"/>
  <c r="W229" i="2"/>
  <c r="Y229" i="2"/>
  <c r="AA229" i="2"/>
  <c r="BE229" i="2"/>
  <c r="BF229" i="2"/>
  <c r="BG229" i="2"/>
  <c r="BH229" i="2"/>
  <c r="BI229" i="2"/>
  <c r="BK229" i="2"/>
  <c r="N230" i="2"/>
  <c r="BE230" i="2" s="1"/>
  <c r="W230" i="2"/>
  <c r="W227" i="2" s="1"/>
  <c r="Y230" i="2"/>
  <c r="AA230" i="2"/>
  <c r="BF230" i="2"/>
  <c r="BG230" i="2"/>
  <c r="BH230" i="2"/>
  <c r="BI230" i="2"/>
  <c r="BK230" i="2"/>
  <c r="N231" i="2"/>
  <c r="W231" i="2"/>
  <c r="Y231" i="2"/>
  <c r="AA231" i="2"/>
  <c r="BE231" i="2"/>
  <c r="BF231" i="2"/>
  <c r="BG231" i="2"/>
  <c r="BH231" i="2"/>
  <c r="BI231" i="2"/>
  <c r="BK231" i="2"/>
  <c r="N232" i="2"/>
  <c r="W232" i="2"/>
  <c r="Y232" i="2"/>
  <c r="AA232" i="2"/>
  <c r="BE232" i="2"/>
  <c r="BF232" i="2"/>
  <c r="BG232" i="2"/>
  <c r="BH232" i="2"/>
  <c r="BI232" i="2"/>
  <c r="BK232" i="2"/>
  <c r="AA233" i="2"/>
  <c r="W234" i="2"/>
  <c r="W233" i="2" s="1"/>
  <c r="Y234" i="2"/>
  <c r="AA234" i="2"/>
  <c r="BE234" i="2"/>
  <c r="BF234" i="2"/>
  <c r="BG234" i="2"/>
  <c r="BH234" i="2"/>
  <c r="BI234" i="2"/>
  <c r="BK234" i="2"/>
  <c r="N235" i="2"/>
  <c r="W235" i="2"/>
  <c r="Y235" i="2"/>
  <c r="AA235" i="2"/>
  <c r="BE235" i="2"/>
  <c r="BF235" i="2"/>
  <c r="BG235" i="2"/>
  <c r="BH235" i="2"/>
  <c r="BI235" i="2"/>
  <c r="BK235" i="2"/>
  <c r="W236" i="2"/>
  <c r="Y236" i="2"/>
  <c r="Y233" i="2" s="1"/>
  <c r="AA236" i="2"/>
  <c r="BF236" i="2"/>
  <c r="BG236" i="2"/>
  <c r="BH236" i="2"/>
  <c r="BI236" i="2"/>
  <c r="W237" i="2"/>
  <c r="Y237" i="2"/>
  <c r="AA237" i="2"/>
  <c r="BF237" i="2"/>
  <c r="BG237" i="2"/>
  <c r="BH237" i="2"/>
  <c r="BI237" i="2"/>
  <c r="L236" i="2" l="1"/>
  <c r="L237" i="2"/>
  <c r="N91" i="2"/>
  <c r="W34" i="1"/>
  <c r="AY87" i="1"/>
  <c r="AW87" i="1"/>
  <c r="AK32" i="1" s="1"/>
  <c r="W32" i="1"/>
  <c r="AA124" i="2"/>
  <c r="AA123" i="2" s="1"/>
  <c r="AX87" i="1"/>
  <c r="W33" i="1"/>
  <c r="W124" i="2"/>
  <c r="W123" i="2" s="1"/>
  <c r="AU88" i="1" s="1"/>
  <c r="AU87" i="1" s="1"/>
  <c r="Y124" i="2"/>
  <c r="Y123" i="2" s="1"/>
  <c r="BK124" i="2"/>
  <c r="N125" i="2"/>
  <c r="N90" i="2" s="1"/>
  <c r="N236" i="2" l="1"/>
  <c r="BE236" i="2" s="1"/>
  <c r="BK236" i="2"/>
  <c r="N124" i="2"/>
  <c r="N89" i="2" s="1"/>
  <c r="N237" i="2"/>
  <c r="BE237" i="2" s="1"/>
  <c r="BK237" i="2"/>
  <c r="BK233" i="2" l="1"/>
  <c r="N233" i="2" l="1"/>
  <c r="N96" i="2" s="1"/>
  <c r="BK123" i="2"/>
  <c r="N123" i="2" s="1"/>
  <c r="N88" i="2" s="1"/>
  <c r="M27" i="2" l="1"/>
  <c r="N101" i="2"/>
  <c r="BE101" i="2" s="1"/>
  <c r="N100" i="2"/>
  <c r="BE100" i="2" s="1"/>
  <c r="N104" i="2"/>
  <c r="BE104" i="2" s="1"/>
  <c r="N99" i="2"/>
  <c r="N103" i="2"/>
  <c r="BE103" i="2" s="1"/>
  <c r="N102" i="2"/>
  <c r="BE102" i="2" s="1"/>
  <c r="N98" i="2" l="1"/>
  <c r="BE99" i="2"/>
  <c r="M28" i="2" l="1"/>
  <c r="L106" i="2"/>
  <c r="H32" i="2"/>
  <c r="AZ88" i="1" s="1"/>
  <c r="AZ87" i="1" s="1"/>
  <c r="M32" i="2"/>
  <c r="AV88" i="1" s="1"/>
  <c r="AT88" i="1" s="1"/>
  <c r="AS88" i="1" l="1"/>
  <c r="AS87" i="1" s="1"/>
  <c r="M30" i="2"/>
  <c r="AV87" i="1"/>
  <c r="AT87" i="1" l="1"/>
  <c r="AG88" i="1"/>
  <c r="L38" i="2"/>
  <c r="AN88" i="1" l="1"/>
  <c r="AG87" i="1"/>
  <c r="AK26" i="1" l="1"/>
  <c r="AG91" i="1"/>
  <c r="AN87" i="1"/>
  <c r="AG92" i="1"/>
  <c r="AG93" i="1"/>
  <c r="AG94" i="1"/>
  <c r="AV94" i="1" l="1"/>
  <c r="BY94" i="1" s="1"/>
  <c r="CD94" i="1"/>
  <c r="AV93" i="1"/>
  <c r="BY93" i="1" s="1"/>
  <c r="CD93" i="1"/>
  <c r="AN93" i="1"/>
  <c r="AV92" i="1"/>
  <c r="BY92" i="1" s="1"/>
  <c r="CD92" i="1"/>
  <c r="AN92" i="1"/>
  <c r="AV91" i="1"/>
  <c r="BY91" i="1" s="1"/>
  <c r="CD91" i="1"/>
  <c r="AG90" i="1"/>
  <c r="AK27" i="1" l="1"/>
  <c r="AK29" i="1" s="1"/>
  <c r="AK37" i="1" s="1"/>
  <c r="AG96" i="1"/>
  <c r="W31" i="1"/>
  <c r="AK31" i="1"/>
  <c r="AN91" i="1"/>
  <c r="AN90" i="1" s="1"/>
  <c r="AN96" i="1" s="1"/>
  <c r="AN94" i="1"/>
</calcChain>
</file>

<file path=xl/sharedStrings.xml><?xml version="1.0" encoding="utf-8"?>
<sst xmlns="http://schemas.openxmlformats.org/spreadsheetml/2006/main" count="1708" uniqueCount="573">
  <si>
    <t>2012</t>
  </si>
  <si>
    <t>List obsahuje:</t>
  </si>
  <si>
    <t>1) Souhrnný list stavby</t>
  </si>
  <si>
    <t>2) Rekapitulace objektů</t>
  </si>
  <si>
    <t>2.0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</si>
  <si>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</si>
  <si>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</si>
  <si>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</si>
  <si>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</si>
  <si>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</si>
  <si>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</si>
  <si>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</si>
  <si>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</si>
  <si>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</si>
  <si>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</si>
  <si>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</si>
  <si>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04</t>
  </si>
  <si>
    <t>Měnit lze pouze buňky se žlutým podbarvením!_x005F_x000d_
_x005F_x000d_
1) na prvním listu Rekapitulace stavby vyplňte v sestavě_x005F_x000d_
_x005F_x000d_
    a) Souhrnný list_x005F_x000d_
       - údaje o Zhotoviteli_x005F_x000d_
         (přenesou se do ostatních sestav i v jiných listech)_x005F_x000d_
_x005F_x000d_
    b) Rekapitulace objektů_x005F_x000d_
       - potřebné Ostatní náklady_x005F_x000d_
_x005F_x000d_
2) na vybraných listech vyplňte v sestavě_x005F_x000d_
_x005F_x000d_
    a) Krycí list_x005F_x000d_
       - údaje o Zhotoviteli, pokud se liší od údajů o Zhotoviteli na Souhrnném listu_x005F_x000d_
         (údaje se přenesou do ostatních sestav v daném listu)_x005F_x000d_
_x005F_x000d_
    b) Rekapitulace rozpočtu_x005F_x000d_
       - potřebné Ostatní náklady_x005F_x000d_
_x005F_x000d_
    c) Celkové náklady za stavbu_x005F_x000d_
       - ceny u položek_x005F_x000d_
       - množství, pokud má žluté podbarvení_x005F_x000d_
       - a v případe potřeby poznámku (ta je v skrytém sloupci)</t>
  </si>
  <si>
    <t>Stavba:</t>
  </si>
  <si>
    <t>Stavební úpravy objektů Vodovod Hamr</t>
  </si>
  <si>
    <t>JKSO:</t>
  </si>
  <si>
    <t>CC-CZ:</t>
  </si>
  <si>
    <t>Místo:</t>
  </si>
  <si>
    <t>par.č. st.160/1 a 160/5 k.ú. Hamr</t>
  </si>
  <si>
    <t>Datum:</t>
  </si>
  <si>
    <t>26. 4. 2019</t>
  </si>
  <si>
    <t>Objednatel:</t>
  </si>
  <si>
    <t>IČ:</t>
  </si>
  <si>
    <t>Vodovod Hamr, palackého náám. 46, Třeboň</t>
  </si>
  <si>
    <t>DIČ:</t>
  </si>
  <si>
    <t>Zhotovitel:</t>
  </si>
  <si>
    <t>Vyplň údaj</t>
  </si>
  <si>
    <t>Projektant:</t>
  </si>
  <si>
    <t>JH Plan</t>
  </si>
  <si>
    <t>True</t>
  </si>
  <si>
    <t>Zpracovatel:</t>
  </si>
  <si>
    <t xml:space="preserve"> 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</si>
  <si>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</si>
  <si>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</si>
  <si>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</si>
  <si>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</si>
  <si>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</si>
  <si>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</si>
  <si>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</si>
  <si>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</si>
  <si>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</si>
  <si>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</si>
  <si>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</si>
  <si>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</si>
  <si>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</si>
  <si>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</si>
  <si>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</si>
  <si>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</si>
  <si>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</si>
  <si>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</si>
  <si>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</si>
  <si>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</si>
  <si>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</si>
  <si>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</si>
  <si>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</si>
  <si>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</si>
  <si>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</si>
  <si>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</si>
  <si>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Ostat._x005F_x000d_
náklady [CZK]</t>
  </si>
  <si>
    <t>DPH [CZK]</t>
  </si>
  <si>
    <t>Normohodiny [h]</t>
  </si>
  <si>
    <t>DPH základní [CZK]</t>
  </si>
  <si>
    <t>DPH snížená [CZK]</t>
  </si>
  <si>
    <t>DPH základní přenesená_x005F_x000d_
[CZK]</t>
  </si>
  <si>
    <t>DPH snížená přenesená_x005F_x000d_
[CZK]</t>
  </si>
  <si>
    <t>Základna_x005F_x000d_
DPH základní</t>
  </si>
  <si>
    <t>Základna_x005F_x000d_
DPH snížená</t>
  </si>
  <si>
    <t>Základna_x005F_x000d_
DPH zákl. přenesená</t>
  </si>
  <si>
    <t>Základna_x005F_x000d_
DPH sníž. přenesená</t>
  </si>
  <si>
    <t>Základna_x005F_x000d_
DPH nulová</t>
  </si>
  <si>
    <t>1) Náklady z rozpočtů</t>
  </si>
  <si>
    <t>D</t>
  </si>
  <si>
    <t>0</t>
  </si>
  <si>
    <t>###NOIMPORT###</t>
  </si>
  <si>
    <t>IMPORT</t>
  </si>
  <si>
    <t>{95808a21-04e2-409d-ae88-92b4596191b0}</t>
  </si>
  <si>
    <t>{00000000-0000-0000-0000-000000000000}</t>
  </si>
  <si>
    <t>/</t>
  </si>
  <si>
    <t>VV01</t>
  </si>
  <si>
    <t>Zdravotně technická instalace</t>
  </si>
  <si>
    <t>1</t>
  </si>
  <si>
    <t>{f4a44563-cc1f-46f4-ac6f-f89aecea0421}</t>
  </si>
  <si>
    <t>2) Ostatní náklady ze souhrnného listu</t>
  </si>
  <si>
    <t>Procent. zadání_x005F_x000d_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</si>
  <si>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</si>
  <si>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</si>
  <si>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</si>
  <si>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</si>
  <si>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</si>
  <si>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</si>
  <si>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</si>
  <si>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</si>
  <si>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</si>
  <si>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</si>
  <si>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</si>
  <si>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</si>
  <si>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</si>
  <si>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</si>
  <si>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</si>
  <si>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VV01 - Zdravotně technická instalace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</si>
  <si>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</si>
  <si>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</si>
  <si>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</si>
  <si>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</si>
  <si>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</si>
  <si>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</si>
  <si>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</si>
  <si>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</si>
  <si>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</si>
  <si>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</si>
  <si>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</si>
  <si>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751 - Vzduchotechnika</t>
  </si>
  <si>
    <t xml:space="preserve">    767 - Konstrukce zámečnické</t>
  </si>
  <si>
    <t>VRN - Vedlejší rozpočtové náklady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</si>
  <si>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</si>
  <si>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</si>
  <si>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</si>
  <si>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</si>
  <si>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</si>
  <si>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</si>
  <si>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</si>
  <si>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</si>
  <si>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</si>
  <si>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</si>
  <si>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</si>
  <si>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</si>
  <si>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</si>
  <si>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</si>
  <si>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</si>
  <si>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</si>
  <si>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</si>
  <si>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</si>
  <si>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</si>
  <si>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hmotnost_x005F_x000d_
[t]</t>
  </si>
  <si>
    <t>Hmotnost_x005F_x000d_
celkem [t]</t>
  </si>
  <si>
    <t>J. suť [t]</t>
  </si>
  <si>
    <t>Suť Celkem [t]</t>
  </si>
  <si>
    <t>ROZPOCET</t>
  </si>
  <si>
    <t>K</t>
  </si>
  <si>
    <t>721140802</t>
  </si>
  <si>
    <t>Demontáž potrubí litinové do DN 100</t>
  </si>
  <si>
    <t>m</t>
  </si>
  <si>
    <t>16</t>
  </si>
  <si>
    <t>-1897975375</t>
  </si>
  <si>
    <t>721140905</t>
  </si>
  <si>
    <t>Potrubí litinové vsazení odbočky DN 100</t>
  </si>
  <si>
    <t>kus</t>
  </si>
  <si>
    <t>-366206782</t>
  </si>
  <si>
    <t>3</t>
  </si>
  <si>
    <t>721140906</t>
  </si>
  <si>
    <t>Potrubí litinové vsazení odbočky DN 125</t>
  </si>
  <si>
    <t>712224096</t>
  </si>
  <si>
    <t>4</t>
  </si>
  <si>
    <t>721140925</t>
  </si>
  <si>
    <t>Potrubí litinové odpadní krácení trub DN 100</t>
  </si>
  <si>
    <t>563635959</t>
  </si>
  <si>
    <t>5</t>
  </si>
  <si>
    <t>721140926</t>
  </si>
  <si>
    <t>Potrubí litinové odpadní krácení trub DN 125</t>
  </si>
  <si>
    <t>-2147231580</t>
  </si>
  <si>
    <t>6</t>
  </si>
  <si>
    <t>721171808</t>
  </si>
  <si>
    <t>Demontáž potrubí z PVC do D 114</t>
  </si>
  <si>
    <t>-388256871</t>
  </si>
  <si>
    <t>7</t>
  </si>
  <si>
    <t>721173402</t>
  </si>
  <si>
    <t>Potrubí kanalizační z PVC SN 4 svodné DN 125</t>
  </si>
  <si>
    <t>683155348</t>
  </si>
  <si>
    <t>8</t>
  </si>
  <si>
    <t>721174025</t>
  </si>
  <si>
    <t>Potrubí kanalizační z PP odpadní DN 100</t>
  </si>
  <si>
    <t>883157532</t>
  </si>
  <si>
    <t>9</t>
  </si>
  <si>
    <t>721174042</t>
  </si>
  <si>
    <t>Potrubí kanalizační z PP připojovací DN 40</t>
  </si>
  <si>
    <t>-1182526495</t>
  </si>
  <si>
    <t>10</t>
  </si>
  <si>
    <t>721174043</t>
  </si>
  <si>
    <t>Potrubí kanalizační z PP připojovací DN 50</t>
  </si>
  <si>
    <t>763291062</t>
  </si>
  <si>
    <t>11</t>
  </si>
  <si>
    <t>721174045</t>
  </si>
  <si>
    <t>Potrubí kanalizační z PP připojovací DN 100</t>
  </si>
  <si>
    <t>1265371845</t>
  </si>
  <si>
    <t>12</t>
  </si>
  <si>
    <t>721194104</t>
  </si>
  <si>
    <t>Vyvedení a upevnění odpadních výpustek DN 40</t>
  </si>
  <si>
    <t>-1901637334</t>
  </si>
  <si>
    <t>13</t>
  </si>
  <si>
    <t>721194105</t>
  </si>
  <si>
    <t>Vyvedení a upevnění odpadních výpustek DN 50</t>
  </si>
  <si>
    <t>-854049387</t>
  </si>
  <si>
    <t>14</t>
  </si>
  <si>
    <t>721194109</t>
  </si>
  <si>
    <t>Vyvedení a upevnění odpadních výpustek DN 100</t>
  </si>
  <si>
    <t>203450153</t>
  </si>
  <si>
    <t>721219114</t>
  </si>
  <si>
    <t>Montáž odtokového sprchového žlabu délky do 1000 mm</t>
  </si>
  <si>
    <t>1744914391</t>
  </si>
  <si>
    <t>M</t>
  </si>
  <si>
    <t>55233202</t>
  </si>
  <si>
    <t>Nerezový sprchový žlábek s roštem a zápachovou uzávěrkou pro šířku koutu 900mm</t>
  </si>
  <si>
    <t>32</t>
  </si>
  <si>
    <t>599265922</t>
  </si>
  <si>
    <t>17</t>
  </si>
  <si>
    <t>721226561</t>
  </si>
  <si>
    <t>Zápachová uzávěrka - Kalich pro odkap od pojistného ventilu ohřívače TV a odkap VZT, DN 32 se zápachovou uzávěrkou a s přídavným uzávěrem (kuličkou) proti zápachu pro suchý stav</t>
  </si>
  <si>
    <t>-91953232</t>
  </si>
  <si>
    <t>18</t>
  </si>
  <si>
    <t>721274123</t>
  </si>
  <si>
    <t>Přivzdušňovací ventil vnitřní odpadních potrubí DN 100</t>
  </si>
  <si>
    <t>1426541510</t>
  </si>
  <si>
    <t>19</t>
  </si>
  <si>
    <t>POZN01</t>
  </si>
  <si>
    <t>Dodávku a osazení ventilační mřížky provede stavební firma</t>
  </si>
  <si>
    <t>564732814</t>
  </si>
  <si>
    <t>20</t>
  </si>
  <si>
    <t>28615603</t>
  </si>
  <si>
    <t>Čistící kanalizační tvarovka PP HT DN 100</t>
  </si>
  <si>
    <t>1633523484</t>
  </si>
  <si>
    <t>POZN02</t>
  </si>
  <si>
    <t>Dodávku revizních dvířek pro obezděné čistící kusy včetně osazení provede stavební firma</t>
  </si>
  <si>
    <t>1414720622</t>
  </si>
  <si>
    <t>22</t>
  </si>
  <si>
    <t>HZS01</t>
  </si>
  <si>
    <t>Zhotovení odkapu od VZT potrubí v 1NP a napojení na kanalizační rozvod</t>
  </si>
  <si>
    <t>hod</t>
  </si>
  <si>
    <t>-296187536</t>
  </si>
  <si>
    <t>23</t>
  </si>
  <si>
    <t>721290111</t>
  </si>
  <si>
    <t>Zkouška těsnosti potrubí kanalizace vodou do DN 125</t>
  </si>
  <si>
    <t>767526821</t>
  </si>
  <si>
    <t>24</t>
  </si>
  <si>
    <t>998721101</t>
  </si>
  <si>
    <t>Přesun hmot tonážní pro vnitřní kanalizace v objektech v do 6 m</t>
  </si>
  <si>
    <t>t</t>
  </si>
  <si>
    <t>-1543782597</t>
  </si>
  <si>
    <t>25</t>
  </si>
  <si>
    <t>722130801</t>
  </si>
  <si>
    <t>Demontáž potrubí ocelové pozinkované závitové do DN 25</t>
  </si>
  <si>
    <t>-586835624</t>
  </si>
  <si>
    <t>26</t>
  </si>
  <si>
    <t>722131913</t>
  </si>
  <si>
    <t>Potrubí pozinkované závitové vsazení odbočky do potrubí DN 25</t>
  </si>
  <si>
    <t>soubor</t>
  </si>
  <si>
    <t>461012807</t>
  </si>
  <si>
    <t>27</t>
  </si>
  <si>
    <t>722131933</t>
  </si>
  <si>
    <t>Potrubí pozinkované závitové propojení potrubí DN 25</t>
  </si>
  <si>
    <t>617742373</t>
  </si>
  <si>
    <t>28</t>
  </si>
  <si>
    <t>722174002</t>
  </si>
  <si>
    <t>Potrubí vodovodní plastové PPR svar polyfuze PN 16 D 20 x 2,8 mm</t>
  </si>
  <si>
    <t>106537179</t>
  </si>
  <si>
    <t>29</t>
  </si>
  <si>
    <t>722174003</t>
  </si>
  <si>
    <t>Potrubí vodovodní plastové PPR svar polyfuze PN 16 D 25 x 3,5 mm</t>
  </si>
  <si>
    <t>-107358603</t>
  </si>
  <si>
    <t>30</t>
  </si>
  <si>
    <t>722181211</t>
  </si>
  <si>
    <t>Ochrana vodovodního potrubí přilepenými termoizolačními trubicemi z PE tl do 6 mm DN do 22 mm</t>
  </si>
  <si>
    <t>-2075378878</t>
  </si>
  <si>
    <t>31</t>
  </si>
  <si>
    <t>722181212</t>
  </si>
  <si>
    <t>Ochrana vodovodního potrubí přilepenými termoizolačními trubicemi z PE tl do 6 mm DN do 32 mm</t>
  </si>
  <si>
    <t>858004121</t>
  </si>
  <si>
    <t>722190401</t>
  </si>
  <si>
    <t>Vyvedení a upevnění výpustku do DN 25</t>
  </si>
  <si>
    <t>1488991094</t>
  </si>
  <si>
    <t>33</t>
  </si>
  <si>
    <t>722220152</t>
  </si>
  <si>
    <t>Nástěnka závitová plastová PPR PN 20 DN 20 x G 1/2</t>
  </si>
  <si>
    <t>1841969537</t>
  </si>
  <si>
    <t>34</t>
  </si>
  <si>
    <t>722229101</t>
  </si>
  <si>
    <t>Montáž vodovodních armatur s jedním závitem G 1/2 ostatní typ</t>
  </si>
  <si>
    <t>887601339</t>
  </si>
  <si>
    <t>35</t>
  </si>
  <si>
    <t>722239101</t>
  </si>
  <si>
    <t>Montáž armatur vodovodních se dvěma závity G 1/2</t>
  </si>
  <si>
    <t>-1527590107</t>
  </si>
  <si>
    <t>36</t>
  </si>
  <si>
    <t>722239103</t>
  </si>
  <si>
    <t>Montáž armatur vodovodních se dvěma závity G 1</t>
  </si>
  <si>
    <t>1482267052</t>
  </si>
  <si>
    <t>37</t>
  </si>
  <si>
    <t>722224115</t>
  </si>
  <si>
    <t>Kohout plnicí nebo vypouštěcí G 1/2 PN 10 s jedním závitem</t>
  </si>
  <si>
    <t>520700555</t>
  </si>
  <si>
    <t>38</t>
  </si>
  <si>
    <t>722232043</t>
  </si>
  <si>
    <t>Kohout kulový přímý G 1/2 PN 42 do 185°C vnitřní závit</t>
  </si>
  <si>
    <t>1940887070</t>
  </si>
  <si>
    <t>39</t>
  </si>
  <si>
    <t>722232045</t>
  </si>
  <si>
    <t>Kohout kulový přímý G 1 PN 42 do 185°C vnitřní závit</t>
  </si>
  <si>
    <t>-910988843</t>
  </si>
  <si>
    <t>40</t>
  </si>
  <si>
    <t>722290226</t>
  </si>
  <si>
    <t>Zkouška těsnosti vodovodního potrubí do DN 50</t>
  </si>
  <si>
    <t>-2019283573</t>
  </si>
  <si>
    <t>41</t>
  </si>
  <si>
    <t>722290234</t>
  </si>
  <si>
    <t>Proplach a dezinfekce vodovodního potrubí do DN 80</t>
  </si>
  <si>
    <t>-1327767939</t>
  </si>
  <si>
    <t>42</t>
  </si>
  <si>
    <t>998722101</t>
  </si>
  <si>
    <t>Přesun hmot tonážní pro vnitřní vodovod v objektech v do 6 m</t>
  </si>
  <si>
    <t>-707385983</t>
  </si>
  <si>
    <t>43</t>
  </si>
  <si>
    <t>725110811</t>
  </si>
  <si>
    <t>Demontáž klozetů splachovací s nádrží</t>
  </si>
  <si>
    <t>848828545</t>
  </si>
  <si>
    <t>44</t>
  </si>
  <si>
    <t>725119125</t>
  </si>
  <si>
    <t>Montáž klozetových mís závěsných na nosné stěny</t>
  </si>
  <si>
    <t>-1167762318</t>
  </si>
  <si>
    <t>45</t>
  </si>
  <si>
    <t>64236041</t>
  </si>
  <si>
    <t>Klozet keramický bílý závěsný hluboké splachování</t>
  </si>
  <si>
    <t>267824081</t>
  </si>
  <si>
    <t>46</t>
  </si>
  <si>
    <t>55167399</t>
  </si>
  <si>
    <t>Sedátko záchodové duroplastové s poklopem, bílé pro závěsné WC, úchyty z nerezu</t>
  </si>
  <si>
    <t>1290266841</t>
  </si>
  <si>
    <t>47</t>
  </si>
  <si>
    <t>551674350</t>
  </si>
  <si>
    <t>Vyrovnávací protihluková podložka pro osazení závěsného WC</t>
  </si>
  <si>
    <t>476687033</t>
  </si>
  <si>
    <t>48</t>
  </si>
  <si>
    <t>725129102</t>
  </si>
  <si>
    <t>Montáž pisoáru s automatickým splachováním, bez elektroinstalace</t>
  </si>
  <si>
    <t>-205159725</t>
  </si>
  <si>
    <t>49</t>
  </si>
  <si>
    <t>64251334</t>
  </si>
  <si>
    <t xml:space="preserve">Pisoár keramický bílý s radarovým splachovačem a integrovaným zdrojem, 230 V AC, sestava obsahuje zápachovou uzávěrku, rohový ventil s filtrem, upevňovací sadu, montážní šablonu </t>
  </si>
  <si>
    <t>1456331560</t>
  </si>
  <si>
    <t>50</t>
  </si>
  <si>
    <t>725210821</t>
  </si>
  <si>
    <t>Demontáž umyvadel bez výtokových armatur</t>
  </si>
  <si>
    <t>-1429082631</t>
  </si>
  <si>
    <t>51</t>
  </si>
  <si>
    <t>725219102</t>
  </si>
  <si>
    <t>Montáž umyvadla připevněného na šrouby do zdiva</t>
  </si>
  <si>
    <t>1296786173</t>
  </si>
  <si>
    <t>52</t>
  </si>
  <si>
    <t>64211005</t>
  </si>
  <si>
    <t>Umyvadlo keramické bílé s otvorem pro baterii s rozměry 550x450mm</t>
  </si>
  <si>
    <t>89078154</t>
  </si>
  <si>
    <t>53</t>
  </si>
  <si>
    <t>64211009</t>
  </si>
  <si>
    <t>Kryt na sifon s instalační sadou, barva bílá</t>
  </si>
  <si>
    <t>-1984218213</t>
  </si>
  <si>
    <t>54</t>
  </si>
  <si>
    <t>725249103</t>
  </si>
  <si>
    <t>Montáž sprchové zástěny s rámem a skleněnou výplní</t>
  </si>
  <si>
    <t>-2051186658</t>
  </si>
  <si>
    <t>55</t>
  </si>
  <si>
    <t>55484151</t>
  </si>
  <si>
    <t>Sprchové dveře posuvné třídílné instalace do niky, s bílým rámem (1300mm x 1880mm), s plastovou výplní s dekorem</t>
  </si>
  <si>
    <t>-788405023</t>
  </si>
  <si>
    <t>56</t>
  </si>
  <si>
    <t>725330820</t>
  </si>
  <si>
    <t>Demontáž výlevka diturvitová</t>
  </si>
  <si>
    <t>22053143</t>
  </si>
  <si>
    <t>57</t>
  </si>
  <si>
    <t>725339111</t>
  </si>
  <si>
    <t>Montáž výlevky</t>
  </si>
  <si>
    <t>-1661300996</t>
  </si>
  <si>
    <t>58</t>
  </si>
  <si>
    <t>64271101</t>
  </si>
  <si>
    <t>Výlevka keramická bílá stojatá s plastovou mříží</t>
  </si>
  <si>
    <t>-2028141587</t>
  </si>
  <si>
    <t>59</t>
  </si>
  <si>
    <t>55166611</t>
  </si>
  <si>
    <t xml:space="preserve">Připojovací koleno nebo rovný kus, barva bílá PVC pro připojení WC kombi nebo výlevky </t>
  </si>
  <si>
    <t>1983001277</t>
  </si>
  <si>
    <t>60</t>
  </si>
  <si>
    <t>725539201</t>
  </si>
  <si>
    <t>Montáž ohřívačů zásobníkových závěsných tlakových do 15 litrů, bez elektroinstalace</t>
  </si>
  <si>
    <t>-1637960648</t>
  </si>
  <si>
    <t>61</t>
  </si>
  <si>
    <t>54132233</t>
  </si>
  <si>
    <t>Zásobníkový závěsný ohřívač vody elektrický s instalací pod umyvadlový 10 L</t>
  </si>
  <si>
    <t>-370461360</t>
  </si>
  <si>
    <t>62</t>
  </si>
  <si>
    <t>725539204</t>
  </si>
  <si>
    <t>Montáž ohřívačů zásobníkových závěsných tlakových do 125 litrů, bez elektroinstalace</t>
  </si>
  <si>
    <t>-631807902</t>
  </si>
  <si>
    <t>63</t>
  </si>
  <si>
    <t>48438801.DZD</t>
  </si>
  <si>
    <t>Zásobníkový závěsný ohřívač vody elektrický s konzolí, vodorovný s objemem 125l</t>
  </si>
  <si>
    <t>1975147702</t>
  </si>
  <si>
    <t>64</t>
  </si>
  <si>
    <t>725819402</t>
  </si>
  <si>
    <t>Montáž ventilů rohových G 1/2 bez připojovací trubičky</t>
  </si>
  <si>
    <t>-569311003</t>
  </si>
  <si>
    <t>65</t>
  </si>
  <si>
    <t>55111982</t>
  </si>
  <si>
    <t>Rohový ventil bez filtru G 1/2" x 3/8" pro připojení stojánkové baterie</t>
  </si>
  <si>
    <t>974200745</t>
  </si>
  <si>
    <t>66</t>
  </si>
  <si>
    <t>725829101</t>
  </si>
  <si>
    <t>Montáž baterie nástěnné dřezové pákové a klasické</t>
  </si>
  <si>
    <t>-274816948</t>
  </si>
  <si>
    <t>67</t>
  </si>
  <si>
    <t>55145615</t>
  </si>
  <si>
    <t>Baterie umyvadlová nástěnná páková s roztečí 150 mm, prodlouženým ramínkem 300mm pro výlevku</t>
  </si>
  <si>
    <t>847312691</t>
  </si>
  <si>
    <t>68</t>
  </si>
  <si>
    <t>725829111</t>
  </si>
  <si>
    <t>Montáž baterie stojánkové dřezové  G 1/2</t>
  </si>
  <si>
    <t>-100852750</t>
  </si>
  <si>
    <t>69</t>
  </si>
  <si>
    <t>55143181</t>
  </si>
  <si>
    <t>Baterie dřezová páková stojánková s otáčivým ústím dl ramínka 200 mm</t>
  </si>
  <si>
    <t>-1562377676</t>
  </si>
  <si>
    <t>70</t>
  </si>
  <si>
    <t>725829131</t>
  </si>
  <si>
    <t>Montáž baterie umyvadlové stojánkové G 1/2 ostatní typ</t>
  </si>
  <si>
    <t>1714501103</t>
  </si>
  <si>
    <t>71</t>
  </si>
  <si>
    <t>55144006</t>
  </si>
  <si>
    <t>Baterie umyvadlová stojánková páková nízkotlaká otáčivé ústí dl ramínka 150mm</t>
  </si>
  <si>
    <t>-436604541</t>
  </si>
  <si>
    <t>72</t>
  </si>
  <si>
    <t>725849411</t>
  </si>
  <si>
    <t>Montáž baterie sprchová nástěnnás nastavitelnou výškou sprchy</t>
  </si>
  <si>
    <t>-524238591</t>
  </si>
  <si>
    <t>73</t>
  </si>
  <si>
    <t>55145594</t>
  </si>
  <si>
    <t>Baterie sprchová páková s roztečí 150 mm bez příslušenství</t>
  </si>
  <si>
    <t>-896700925</t>
  </si>
  <si>
    <t>74</t>
  </si>
  <si>
    <t>55145003</t>
  </si>
  <si>
    <t>Souprava sprchová komplet, set obsahuje: šestipolohovou sprchovou růžici, posuvný držák sprchy d25mm x délka 600mm, kovovou hadici délky 150cm, plastovou mýdlenku</t>
  </si>
  <si>
    <t>sada</t>
  </si>
  <si>
    <t>-1547486892</t>
  </si>
  <si>
    <t>75</t>
  </si>
  <si>
    <t>POZN03</t>
  </si>
  <si>
    <t>Dřez včetně zápachové uzávěrky je součást dodávky kuchyňské linky</t>
  </si>
  <si>
    <t>-1420625506</t>
  </si>
  <si>
    <t>76</t>
  </si>
  <si>
    <t>725869204</t>
  </si>
  <si>
    <t>Připojení zápachové uzávěrky dřezu na kanalizační výustek DN 50</t>
  </si>
  <si>
    <t>-1344342919</t>
  </si>
  <si>
    <t>77</t>
  </si>
  <si>
    <t>725530823</t>
  </si>
  <si>
    <t>Demontáž ohřívač elektrický tlakový do 200 litrů</t>
  </si>
  <si>
    <t>1129043004</t>
  </si>
  <si>
    <t>78</t>
  </si>
  <si>
    <t>725820801</t>
  </si>
  <si>
    <t>Demontáž baterie nástěnné do G 3 / 4</t>
  </si>
  <si>
    <t>-456550599</t>
  </si>
  <si>
    <t>79</t>
  </si>
  <si>
    <t>725860811</t>
  </si>
  <si>
    <t>Demontáž uzávěrů zápachu jednoduchých</t>
  </si>
  <si>
    <t>156048280</t>
  </si>
  <si>
    <t>80</t>
  </si>
  <si>
    <t>725869101</t>
  </si>
  <si>
    <t>Montáž zápachových uzávěrek umyvadlových do DN 40</t>
  </si>
  <si>
    <t>1494971843</t>
  </si>
  <si>
    <t>81</t>
  </si>
  <si>
    <t>55161310</t>
  </si>
  <si>
    <t>Sifon umyvadlový celoplastový bílý DN 40 s převlečnou maticí G 5/4"</t>
  </si>
  <si>
    <t>241774889</t>
  </si>
  <si>
    <t>82</t>
  </si>
  <si>
    <t>725859101</t>
  </si>
  <si>
    <t>Montáž ventilů odpadních do DN 32 pro zařizovací předměty</t>
  </si>
  <si>
    <t>-1989943181</t>
  </si>
  <si>
    <t>83</t>
  </si>
  <si>
    <t>55160246</t>
  </si>
  <si>
    <t>Umyvadlový výtokový ventil KLIK - KLAK se závitovým připojením G 5/4" vnější závit</t>
  </si>
  <si>
    <t>1233017141</t>
  </si>
  <si>
    <t>84</t>
  </si>
  <si>
    <t>POZN04</t>
  </si>
  <si>
    <t xml:space="preserve">Předmětem této nabídky není dodávka a montáž koupelnových doplňků ( háčky, věšáky, držáky toal. papírů, dávkovače mýdla, zrcadla atd..)  </t>
  </si>
  <si>
    <t>-1917500488</t>
  </si>
  <si>
    <t>85</t>
  </si>
  <si>
    <t>998725101</t>
  </si>
  <si>
    <t>Přesun hmot tonážní pro zařizovací předměty v objektech v do 6 m</t>
  </si>
  <si>
    <t>267722994</t>
  </si>
  <si>
    <t>86</t>
  </si>
  <si>
    <t>726131204</t>
  </si>
  <si>
    <t>Instalační předstěna - montáž klozetu do lehkých stěn s kovovou kcí</t>
  </si>
  <si>
    <t>1502830455</t>
  </si>
  <si>
    <t>87</t>
  </si>
  <si>
    <t>55281706</t>
  </si>
  <si>
    <t>Montážní prvek pro závěsné WC do lehkých stěn s kovovou konstrukcí ovládání zepředu stavební výšky 1120mm</t>
  </si>
  <si>
    <t>-1515527939</t>
  </si>
  <si>
    <t>88</t>
  </si>
  <si>
    <t>726141505</t>
  </si>
  <si>
    <t>Montáž ovládacího tlačítka monobloku WC</t>
  </si>
  <si>
    <t>253133014</t>
  </si>
  <si>
    <t>89</t>
  </si>
  <si>
    <t>55281800</t>
  </si>
  <si>
    <t>Splachovací tlačítko pro ovládání monobloku, základní celoplastové bílé, s dvojí možností splachování</t>
  </si>
  <si>
    <t>-304632655</t>
  </si>
  <si>
    <t>90</t>
  </si>
  <si>
    <t>998726111</t>
  </si>
  <si>
    <t>Přesun hmot tonážní pro instalační prefabrikáty v objektech v do 6 m</t>
  </si>
  <si>
    <t>373830023</t>
  </si>
  <si>
    <t>91</t>
  </si>
  <si>
    <t>721173746</t>
  </si>
  <si>
    <t>Potrubí kanalizační z PE větrací DN 100</t>
  </si>
  <si>
    <t>-1839373952</t>
  </si>
  <si>
    <t>92</t>
  </si>
  <si>
    <t>751194109</t>
  </si>
  <si>
    <t>Vyvedení a upevnění vzduchotechnických výůstek DN 100</t>
  </si>
  <si>
    <t>2128503327</t>
  </si>
  <si>
    <t>93</t>
  </si>
  <si>
    <t>56245648</t>
  </si>
  <si>
    <t xml:space="preserve">Mřížka větrací kruhová plast bílá d100 se síťovinou </t>
  </si>
  <si>
    <t>-666809676</t>
  </si>
  <si>
    <t>94</t>
  </si>
  <si>
    <t>POZN05</t>
  </si>
  <si>
    <t>Nabídková cena neobsahuje dodávku ventilátoru do portibí DN 100 včetně ovládání - zajistí el. firma</t>
  </si>
  <si>
    <t>-586165403</t>
  </si>
  <si>
    <t>95</t>
  </si>
  <si>
    <t>751171905</t>
  </si>
  <si>
    <t>Vsazení ventilátoru do potrubí DN 100</t>
  </si>
  <si>
    <t>-1498802921</t>
  </si>
  <si>
    <t>96</t>
  </si>
  <si>
    <t>POZN06</t>
  </si>
  <si>
    <t>Nabídková cena neobsahuje dodávku fasádní mřížky pro vyůstění vzduchotechniky na fasádě včetně vyspravení fasády - zajistí stavební firma</t>
  </si>
  <si>
    <t>1760042623</t>
  </si>
  <si>
    <t>97</t>
  </si>
  <si>
    <t>998751101</t>
  </si>
  <si>
    <t>Přesun hmot tonážní pro vzduchotechniku v objektech v do 6 m</t>
  </si>
  <si>
    <t>-528773360</t>
  </si>
  <si>
    <t>98</t>
  </si>
  <si>
    <t>HZS02</t>
  </si>
  <si>
    <t>Montáž kotvícíh materiálů</t>
  </si>
  <si>
    <t>1089768204</t>
  </si>
  <si>
    <t>99</t>
  </si>
  <si>
    <t>Pol.1</t>
  </si>
  <si>
    <t>Kotvící materiál pro podchytávku kanalizace vedené ve sklepě, Objímka upínací s gumou EPDM DN 125, Šroub kombi M8x100mm, Hmoždinka stavební 10x50mm</t>
  </si>
  <si>
    <t>-1528986725</t>
  </si>
  <si>
    <t>100</t>
  </si>
  <si>
    <t>pol.2</t>
  </si>
  <si>
    <t>Elektrikářský podpůrný drátěný žlab šířka 150mm délka 2000mm po vedení SV a TV ve sklepě</t>
  </si>
  <si>
    <t>1139295108</t>
  </si>
  <si>
    <t>101</t>
  </si>
  <si>
    <t>Pol.3</t>
  </si>
  <si>
    <t>Kotvící materiál pro žlab, Nosník C zinek 40x20x2mm,délka 250mm-1ks,Jezdec nosníkový-2ks, podložka profilovaná-2ks,Šroub kombi M8x100mm-2x,Hmoždinka stavební 10x50mm-2x,Matice prodlužovací M8-2ks, Závitová tyčkaM8x100mm-2x</t>
  </si>
  <si>
    <t>1595301857</t>
  </si>
  <si>
    <t>102</t>
  </si>
  <si>
    <t>Pol.4</t>
  </si>
  <si>
    <t>Kotvící materiál pro podchytávku vzduchotechniky, Objímka upínací s gumou EPDM DN 100, šroub kombi M8x100mm, Hmoždinka stavební 10x50mm</t>
  </si>
  <si>
    <t>1296316623</t>
  </si>
  <si>
    <t>103</t>
  </si>
  <si>
    <t>POZN07</t>
  </si>
  <si>
    <t>Předmětem této nabídky není úprava nebo nové ústřední vytápění</t>
  </si>
  <si>
    <t>-1275909670</t>
  </si>
  <si>
    <t>104</t>
  </si>
  <si>
    <t>HZS03</t>
  </si>
  <si>
    <t>Stavební přípomoc - sekání drážek a prostupů bez jádrového vrtání, likvidace suti, odvoz suti na skládku, poplatek za skládkové atd.. tyto práce provede stavební firma</t>
  </si>
  <si>
    <t>1232582852</t>
  </si>
  <si>
    <t>105</t>
  </si>
  <si>
    <t>VRN01</t>
  </si>
  <si>
    <t>Mimostaveništní doprava, přeprava pracovníků a materiálu na staveniště</t>
  </si>
  <si>
    <t>%</t>
  </si>
  <si>
    <t>543623975</t>
  </si>
  <si>
    <t>106</t>
  </si>
  <si>
    <t>VRN02</t>
  </si>
  <si>
    <t>Kompletační činnost (IČD)</t>
  </si>
  <si>
    <t>1998566577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</si>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</sst>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10"/>
      <name val="Arial"/>
      <family val="2"/>
      <charset val="238"/>
    </font>
    <font>
      <sz val="8"/>
      <name val="Trebuchet MS"/>
      <family val="2"/>
      <charset val="1"/>
    </font>
    <font>
      <sz val="8"/>
      <color indexed="43"/>
      <name val="Trebuchet MS"/>
      <family val="2"/>
      <charset val="1"/>
    </font>
    <font>
      <sz val="10"/>
      <name val="Trebuchet MS"/>
      <family val="2"/>
      <charset val="1"/>
    </font>
    <font>
      <sz val="10"/>
      <color indexed="37"/>
      <name val="Trebuchet MS"/>
      <family val="2"/>
      <charset val="1"/>
    </font>
    <font>
      <u/>
      <sz val="10"/>
      <color indexed="12"/>
      <name val="Trebuchet MS"/>
      <family val="2"/>
      <charset val="1"/>
    </font>
    <font>
      <u/>
      <sz val="11"/>
      <color indexed="12"/>
      <name val="Calibri"/>
      <family val="2"/>
      <charset val="1"/>
    </font>
    <font>
      <sz val="8"/>
      <color indexed="48"/>
      <name val="Trebuchet MS"/>
      <family val="2"/>
      <charset val="1"/>
    </font>
    <font>
      <b/>
      <sz val="16"/>
      <name val="Trebuchet MS"/>
      <family val="2"/>
      <charset val="1"/>
    </font>
    <font>
      <b/>
      <sz val="12"/>
      <color indexed="55"/>
      <name val="Trebuchet MS"/>
      <family val="2"/>
      <charset val="1"/>
    </font>
    <font>
      <sz val="9"/>
      <color indexed="55"/>
      <name val="Trebuchet MS"/>
      <family val="2"/>
      <charset val="1"/>
    </font>
    <font>
      <sz val="9"/>
      <name val="Trebuchet MS"/>
      <family val="2"/>
      <charset val="1"/>
    </font>
    <font>
      <b/>
      <sz val="8"/>
      <color indexed="55"/>
      <name val="Trebuchet MS"/>
      <family val="2"/>
      <charset val="1"/>
    </font>
    <font>
      <b/>
      <sz val="12"/>
      <name val="Trebuchet MS"/>
      <family val="2"/>
      <charset val="1"/>
    </font>
    <font>
      <sz val="10"/>
      <color indexed="63"/>
      <name val="Trebuchet MS"/>
      <family val="2"/>
      <charset val="1"/>
    </font>
    <font>
      <b/>
      <sz val="10"/>
      <name val="Trebuchet MS"/>
      <family val="2"/>
      <charset val="1"/>
    </font>
    <font>
      <sz val="8"/>
      <color indexed="55"/>
      <name val="Trebuchet MS"/>
      <family val="2"/>
      <charset val="1"/>
    </font>
    <font>
      <b/>
      <sz val="10"/>
      <color indexed="63"/>
      <name val="Trebuchet MS"/>
      <family val="2"/>
      <charset val="1"/>
    </font>
    <font>
      <sz val="10"/>
      <color indexed="55"/>
      <name val="Trebuchet MS"/>
      <family val="2"/>
      <charset val="1"/>
    </font>
    <font>
      <b/>
      <sz val="9"/>
      <name val="Trebuchet MS"/>
      <family val="2"/>
      <charset val="1"/>
    </font>
    <font>
      <sz val="12"/>
      <color indexed="55"/>
      <name val="Trebuchet MS"/>
      <family val="2"/>
      <charset val="1"/>
    </font>
    <font>
      <b/>
      <sz val="12"/>
      <color indexed="37"/>
      <name val="Trebuchet MS"/>
      <family val="2"/>
      <charset val="1"/>
    </font>
    <font>
      <sz val="12"/>
      <name val="Trebuchet MS"/>
      <family val="2"/>
      <charset val="1"/>
    </font>
    <font>
      <sz val="18"/>
      <color indexed="12"/>
      <name val="Wingdings 2"/>
      <charset val="1"/>
    </font>
    <font>
      <sz val="11"/>
      <name val="Trebuchet MS"/>
      <family val="2"/>
      <charset val="1"/>
    </font>
    <font>
      <b/>
      <sz val="11"/>
      <color indexed="56"/>
      <name val="Trebuchet MS"/>
      <family val="2"/>
      <charset val="1"/>
    </font>
    <font>
      <sz val="11"/>
      <color indexed="56"/>
      <name val="Trebuchet MS"/>
      <family val="2"/>
      <charset val="1"/>
    </font>
    <font>
      <sz val="11"/>
      <color indexed="55"/>
      <name val="Trebuchet MS"/>
      <family val="2"/>
      <charset val="1"/>
    </font>
    <font>
      <sz val="10"/>
      <color indexed="56"/>
      <name val="Trebuchet MS"/>
      <family val="2"/>
      <charset val="1"/>
    </font>
    <font>
      <b/>
      <sz val="12"/>
      <color indexed="16"/>
      <name val="Trebuchet MS"/>
      <family val="2"/>
      <charset val="1"/>
    </font>
    <font>
      <sz val="12"/>
      <color indexed="56"/>
      <name val="Trebuchet MS"/>
      <family val="2"/>
      <charset val="1"/>
    </font>
    <font>
      <sz val="8"/>
      <color indexed="37"/>
      <name val="Trebuchet MS"/>
      <family val="2"/>
      <charset val="1"/>
    </font>
    <font>
      <b/>
      <sz val="8"/>
      <name val="Trebuchet MS"/>
      <family val="2"/>
      <charset val="1"/>
    </font>
    <font>
      <sz val="8"/>
      <color indexed="56"/>
      <name val="Trebuchet MS"/>
      <family val="2"/>
      <charset val="1"/>
    </font>
    <font>
      <i/>
      <sz val="8"/>
      <color indexed="12"/>
      <name val="Trebuchet MS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47"/>
      </patternFill>
    </fill>
    <fill>
      <patternFill patternType="solid">
        <fgColor indexed="22"/>
        <bgColor indexed="44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22"/>
      </patternFill>
    </fill>
    <fill>
      <patternFill patternType="solid">
        <fgColor indexed="31"/>
        <bgColor indexed="22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29">
    <xf numFmtId="0" fontId="0" fillId="0" borderId="0" xfId="0"/>
    <xf numFmtId="0" fontId="1" fillId="0" borderId="0" xfId="2"/>
    <xf numFmtId="0" fontId="2" fillId="2" borderId="0" xfId="2" applyFont="1" applyFill="1" applyAlignment="1" applyProtection="1">
      <alignment horizontal="left" vertical="center"/>
    </xf>
    <xf numFmtId="0" fontId="3" fillId="2" borderId="0" xfId="2" applyFont="1" applyFill="1" applyAlignment="1" applyProtection="1">
      <alignment vertical="center"/>
    </xf>
    <xf numFmtId="0" fontId="4" fillId="2" borderId="0" xfId="2" applyFont="1" applyFill="1" applyAlignment="1" applyProtection="1">
      <alignment horizontal="left" vertical="center"/>
    </xf>
    <xf numFmtId="0" fontId="5" fillId="2" borderId="0" xfId="1" applyNumberFormat="1" applyFont="1" applyFill="1" applyBorder="1" applyAlignment="1" applyProtection="1">
      <alignment vertical="center"/>
    </xf>
    <xf numFmtId="0" fontId="1" fillId="2" borderId="0" xfId="2" applyFill="1"/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1" fillId="0" borderId="1" xfId="2" applyBorder="1"/>
    <xf numFmtId="0" fontId="1" fillId="0" borderId="2" xfId="2" applyBorder="1"/>
    <xf numFmtId="0" fontId="1" fillId="0" borderId="3" xfId="2" applyBorder="1"/>
    <xf numFmtId="0" fontId="1" fillId="0" borderId="4" xfId="2" applyBorder="1"/>
    <xf numFmtId="0" fontId="1" fillId="0" borderId="5" xfId="2" applyBorder="1"/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" fillId="0" borderId="0" xfId="2" applyBorder="1"/>
    <xf numFmtId="0" fontId="10" fillId="0" borderId="0" xfId="2" applyFont="1" applyBorder="1" applyAlignment="1">
      <alignment horizontal="left" vertical="top"/>
    </xf>
    <xf numFmtId="0" fontId="11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top"/>
    </xf>
    <xf numFmtId="0" fontId="10" fillId="0" borderId="0" xfId="2" applyFont="1" applyBorder="1" applyAlignment="1">
      <alignment horizontal="left" vertical="center"/>
    </xf>
    <xf numFmtId="0" fontId="11" fillId="4" borderId="0" xfId="2" applyFont="1" applyFill="1" applyBorder="1" applyAlignment="1" applyProtection="1">
      <alignment horizontal="left" vertical="center"/>
      <protection locked="0"/>
    </xf>
    <xf numFmtId="49" fontId="11" fillId="4" borderId="0" xfId="2" applyNumberFormat="1" applyFont="1" applyFill="1" applyBorder="1" applyAlignment="1" applyProtection="1">
      <alignment horizontal="left" vertical="center"/>
      <protection locked="0"/>
    </xf>
    <xf numFmtId="0" fontId="1" fillId="0" borderId="6" xfId="2" applyBorder="1"/>
    <xf numFmtId="0" fontId="14" fillId="0" borderId="0" xfId="2" applyFont="1" applyBorder="1" applyAlignment="1">
      <alignment horizontal="left" vertical="center"/>
    </xf>
    <xf numFmtId="0" fontId="1" fillId="0" borderId="0" xfId="2" applyFont="1" applyAlignment="1">
      <alignment vertical="center"/>
    </xf>
    <xf numFmtId="0" fontId="1" fillId="0" borderId="4" xfId="2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5" xfId="2" applyFont="1" applyBorder="1" applyAlignment="1">
      <alignment vertical="center"/>
    </xf>
    <xf numFmtId="0" fontId="15" fillId="0" borderId="7" xfId="2" applyFont="1" applyBorder="1" applyAlignment="1">
      <alignment horizontal="left" vertical="center"/>
    </xf>
    <xf numFmtId="0" fontId="1" fillId="0" borderId="7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6" fillId="0" borderId="4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Border="1" applyAlignment="1">
      <alignment horizontal="left" vertical="center"/>
    </xf>
    <xf numFmtId="164" fontId="16" fillId="0" borderId="0" xfId="2" applyNumberFormat="1" applyFont="1" applyBorder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" fillId="5" borderId="0" xfId="2" applyFont="1" applyFill="1" applyBorder="1" applyAlignment="1">
      <alignment vertical="center"/>
    </xf>
    <xf numFmtId="0" fontId="13" fillId="5" borderId="8" xfId="2" applyFont="1" applyFill="1" applyBorder="1" applyAlignment="1">
      <alignment horizontal="left" vertical="center"/>
    </xf>
    <xf numFmtId="0" fontId="1" fillId="5" borderId="9" xfId="2" applyFont="1" applyFill="1" applyBorder="1" applyAlignment="1">
      <alignment vertical="center"/>
    </xf>
    <xf numFmtId="0" fontId="13" fillId="5" borderId="9" xfId="2" applyFont="1" applyFill="1" applyBorder="1" applyAlignment="1">
      <alignment horizontal="center" vertical="center"/>
    </xf>
    <xf numFmtId="0" fontId="17" fillId="0" borderId="11" xfId="2" applyFont="1" applyBorder="1" applyAlignment="1">
      <alignment horizontal="left" vertical="center"/>
    </xf>
    <xf numFmtId="0" fontId="1" fillId="0" borderId="12" xfId="2" applyFont="1" applyBorder="1" applyAlignment="1">
      <alignment vertical="center"/>
    </xf>
    <xf numFmtId="0" fontId="1" fillId="0" borderId="13" xfId="2" applyFont="1" applyBorder="1" applyAlignment="1">
      <alignment vertical="center"/>
    </xf>
    <xf numFmtId="0" fontId="1" fillId="0" borderId="14" xfId="2" applyBorder="1"/>
    <xf numFmtId="0" fontId="1" fillId="0" borderId="15" xfId="2" applyBorder="1"/>
    <xf numFmtId="0" fontId="18" fillId="0" borderId="16" xfId="2" applyFont="1" applyBorder="1" applyAlignment="1">
      <alignment horizontal="left" vertical="center"/>
    </xf>
    <xf numFmtId="0" fontId="1" fillId="0" borderId="17" xfId="2" applyFont="1" applyBorder="1" applyAlignment="1">
      <alignment vertical="center"/>
    </xf>
    <xf numFmtId="0" fontId="18" fillId="0" borderId="17" xfId="2" applyFont="1" applyBorder="1" applyAlignment="1">
      <alignment horizontal="left" vertical="center"/>
    </xf>
    <xf numFmtId="0" fontId="1" fillId="0" borderId="18" xfId="2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0" fontId="1" fillId="0" borderId="20" xfId="2" applyFont="1" applyBorder="1" applyAlignment="1">
      <alignment vertical="center"/>
    </xf>
    <xf numFmtId="0" fontId="1" fillId="0" borderId="21" xfId="2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2" xfId="2" applyFont="1" applyBorder="1" applyAlignment="1">
      <alignment vertical="center"/>
    </xf>
    <xf numFmtId="0" fontId="1" fillId="0" borderId="3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65" fontId="11" fillId="0" borderId="0" xfId="2" applyNumberFormat="1" applyFont="1" applyBorder="1" applyAlignment="1">
      <alignment horizontal="left" vertical="center"/>
    </xf>
    <xf numFmtId="0" fontId="1" fillId="0" borderId="15" xfId="2" applyFont="1" applyBorder="1" applyAlignment="1">
      <alignment vertical="center"/>
    </xf>
    <xf numFmtId="0" fontId="1" fillId="6" borderId="9" xfId="2" applyFont="1" applyFill="1" applyBorder="1" applyAlignment="1">
      <alignment vertical="center"/>
    </xf>
    <xf numFmtId="0" fontId="10" fillId="0" borderId="22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" fillId="0" borderId="11" xfId="2" applyFont="1" applyBorder="1" applyAlignment="1">
      <alignment vertical="center"/>
    </xf>
    <xf numFmtId="0" fontId="21" fillId="0" borderId="0" xfId="2" applyFont="1" applyBorder="1" applyAlignment="1">
      <alignment horizontal="left" vertical="center"/>
    </xf>
    <xf numFmtId="0" fontId="21" fillId="0" borderId="0" xfId="2" applyFont="1" applyBorder="1" applyAlignment="1">
      <alignment vertical="center"/>
    </xf>
    <xf numFmtId="4" fontId="20" fillId="0" borderId="14" xfId="2" applyNumberFormat="1" applyFont="1" applyBorder="1" applyAlignment="1">
      <alignment vertical="center"/>
    </xf>
    <xf numFmtId="4" fontId="20" fillId="0" borderId="0" xfId="2" applyNumberFormat="1" applyFont="1" applyBorder="1" applyAlignment="1">
      <alignment vertical="center"/>
    </xf>
    <xf numFmtId="166" fontId="20" fillId="0" borderId="0" xfId="2" applyNumberFormat="1" applyFont="1" applyBorder="1" applyAlignment="1">
      <alignment vertical="center"/>
    </xf>
    <xf numFmtId="4" fontId="20" fillId="0" borderId="15" xfId="2" applyNumberFormat="1" applyFont="1" applyBorder="1" applyAlignment="1">
      <alignment vertical="center"/>
    </xf>
    <xf numFmtId="0" fontId="13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3" fillId="0" borderId="0" xfId="1" applyNumberFormat="1" applyFont="1" applyFill="1" applyBorder="1" applyAlignment="1" applyProtection="1">
      <alignment horizontal="center" vertical="center"/>
    </xf>
    <xf numFmtId="0" fontId="24" fillId="0" borderId="4" xfId="2" applyFont="1" applyBorder="1" applyAlignment="1">
      <alignment vertical="center"/>
    </xf>
    <xf numFmtId="0" fontId="25" fillId="0" borderId="0" xfId="2" applyFont="1" applyBorder="1" applyAlignment="1">
      <alignment vertical="center"/>
    </xf>
    <xf numFmtId="0" fontId="26" fillId="0" borderId="0" xfId="2" applyFont="1" applyBorder="1" applyAlignment="1">
      <alignment vertical="center"/>
    </xf>
    <xf numFmtId="0" fontId="24" fillId="0" borderId="5" xfId="2" applyFont="1" applyBorder="1" applyAlignment="1">
      <alignment vertical="center"/>
    </xf>
    <xf numFmtId="0" fontId="24" fillId="0" borderId="0" xfId="2" applyFont="1" applyAlignment="1">
      <alignment vertical="center"/>
    </xf>
    <xf numFmtId="4" fontId="27" fillId="0" borderId="16" xfId="2" applyNumberFormat="1" applyFont="1" applyBorder="1" applyAlignment="1">
      <alignment vertical="center"/>
    </xf>
    <xf numFmtId="4" fontId="27" fillId="0" borderId="17" xfId="2" applyNumberFormat="1" applyFont="1" applyBorder="1" applyAlignment="1">
      <alignment vertical="center"/>
    </xf>
    <xf numFmtId="166" fontId="27" fillId="0" borderId="17" xfId="2" applyNumberFormat="1" applyFont="1" applyBorder="1" applyAlignment="1">
      <alignment vertical="center"/>
    </xf>
    <xf numFmtId="4" fontId="27" fillId="0" borderId="18" xfId="2" applyNumberFormat="1" applyFont="1" applyBorder="1" applyAlignment="1">
      <alignment vertical="center"/>
    </xf>
    <xf numFmtId="0" fontId="24" fillId="0" borderId="0" xfId="2" applyFont="1" applyAlignment="1">
      <alignment horizontal="left" vertical="center"/>
    </xf>
    <xf numFmtId="0" fontId="28" fillId="0" borderId="0" xfId="2" applyFont="1" applyBorder="1" applyAlignment="1">
      <alignment horizontal="left" vertical="center"/>
    </xf>
    <xf numFmtId="164" fontId="18" fillId="4" borderId="11" xfId="2" applyNumberFormat="1" applyFont="1" applyFill="1" applyBorder="1" applyAlignment="1" applyProtection="1">
      <alignment horizontal="center" vertical="center"/>
      <protection locked="0"/>
    </xf>
    <xf numFmtId="0" fontId="18" fillId="4" borderId="12" xfId="2" applyFont="1" applyFill="1" applyBorder="1" applyAlignment="1" applyProtection="1">
      <alignment horizontal="center" vertical="center"/>
      <protection locked="0"/>
    </xf>
    <xf numFmtId="0" fontId="18" fillId="4" borderId="12" xfId="0" applyFont="1" applyFill="1" applyBorder="1" applyAlignment="1" applyProtection="1">
      <alignment horizontal="center" vertical="center"/>
      <protection locked="0"/>
    </xf>
    <xf numFmtId="4" fontId="18" fillId="0" borderId="13" xfId="2" applyNumberFormat="1" applyFont="1" applyBorder="1" applyAlignment="1">
      <alignment vertical="center"/>
    </xf>
    <xf numFmtId="4" fontId="1" fillId="0" borderId="0" xfId="2" applyNumberFormat="1" applyFont="1" applyAlignment="1">
      <alignment vertical="center"/>
    </xf>
    <xf numFmtId="164" fontId="18" fillId="4" borderId="14" xfId="2" applyNumberFormat="1" applyFont="1" applyFill="1" applyBorder="1" applyAlignment="1" applyProtection="1">
      <alignment horizontal="center" vertical="center"/>
      <protection locked="0"/>
    </xf>
    <xf numFmtId="0" fontId="18" fillId="4" borderId="0" xfId="2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 applyAlignment="1" applyProtection="1">
      <alignment horizontal="center" vertical="center"/>
      <protection locked="0"/>
    </xf>
    <xf numFmtId="4" fontId="18" fillId="0" borderId="15" xfId="2" applyNumberFormat="1" applyFont="1" applyBorder="1" applyAlignment="1">
      <alignment vertical="center"/>
    </xf>
    <xf numFmtId="164" fontId="18" fillId="4" borderId="16" xfId="2" applyNumberFormat="1" applyFont="1" applyFill="1" applyBorder="1" applyAlignment="1" applyProtection="1">
      <alignment horizontal="center" vertical="center"/>
      <protection locked="0"/>
    </xf>
    <xf numFmtId="0" fontId="18" fillId="4" borderId="17" xfId="2" applyFont="1" applyFill="1" applyBorder="1" applyAlignment="1" applyProtection="1">
      <alignment horizontal="center" vertical="center"/>
      <protection locked="0"/>
    </xf>
    <xf numFmtId="0" fontId="18" fillId="4" borderId="17" xfId="0" applyFont="1" applyFill="1" applyBorder="1" applyAlignment="1" applyProtection="1">
      <alignment horizontal="center" vertical="center"/>
      <protection locked="0"/>
    </xf>
    <xf numFmtId="4" fontId="18" fillId="0" borderId="18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1" fillId="6" borderId="0" xfId="2" applyFont="1" applyFill="1" applyBorder="1" applyAlignment="1">
      <alignment horizontal="left" vertical="center"/>
    </xf>
    <xf numFmtId="0" fontId="1" fillId="6" borderId="0" xfId="2" applyFont="1" applyFill="1" applyBorder="1" applyAlignment="1">
      <alignment vertical="center"/>
    </xf>
    <xf numFmtId="0" fontId="1" fillId="2" borderId="0" xfId="2" applyFill="1" applyProtection="1"/>
    <xf numFmtId="0" fontId="3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right" vertical="center"/>
    </xf>
    <xf numFmtId="0" fontId="13" fillId="6" borderId="8" xfId="2" applyFont="1" applyFill="1" applyBorder="1" applyAlignment="1">
      <alignment horizontal="left" vertical="center"/>
    </xf>
    <xf numFmtId="0" fontId="13" fillId="6" borderId="9" xfId="2" applyFont="1" applyFill="1" applyBorder="1" applyAlignment="1">
      <alignment horizontal="right" vertical="center"/>
    </xf>
    <xf numFmtId="0" fontId="13" fillId="6" borderId="9" xfId="2" applyFont="1" applyFill="1" applyBorder="1" applyAlignment="1">
      <alignment horizontal="center" vertical="center"/>
    </xf>
    <xf numFmtId="0" fontId="29" fillId="0" borderId="0" xfId="2" applyFont="1" applyBorder="1" applyAlignment="1">
      <alignment horizontal="left" vertical="center"/>
    </xf>
    <xf numFmtId="0" fontId="30" fillId="0" borderId="0" xfId="2" applyFont="1" applyAlignment="1">
      <alignment vertical="center"/>
    </xf>
    <xf numFmtId="0" fontId="30" fillId="0" borderId="4" xfId="2" applyFont="1" applyBorder="1" applyAlignment="1">
      <alignment vertical="center"/>
    </xf>
    <xf numFmtId="0" fontId="30" fillId="0" borderId="0" xfId="2" applyFont="1" applyBorder="1" applyAlignment="1">
      <alignment vertical="center"/>
    </xf>
    <xf numFmtId="0" fontId="30" fillId="0" borderId="0" xfId="2" applyFont="1" applyBorder="1" applyAlignment="1">
      <alignment horizontal="left" vertical="center"/>
    </xf>
    <xf numFmtId="0" fontId="30" fillId="0" borderId="5" xfId="2" applyFont="1" applyBorder="1" applyAlignment="1">
      <alignment vertical="center"/>
    </xf>
    <xf numFmtId="0" fontId="28" fillId="0" borderId="0" xfId="2" applyFont="1" applyAlignment="1">
      <alignment vertical="center"/>
    </xf>
    <xf numFmtId="0" fontId="28" fillId="0" borderId="4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28" fillId="0" borderId="5" xfId="2" applyFont="1" applyBorder="1" applyAlignment="1">
      <alignment vertical="center"/>
    </xf>
    <xf numFmtId="0" fontId="1" fillId="0" borderId="25" xfId="2" applyFont="1" applyBorder="1" applyAlignment="1">
      <alignment vertical="center"/>
    </xf>
    <xf numFmtId="0" fontId="10" fillId="0" borderId="25" xfId="2" applyFont="1" applyBorder="1" applyAlignment="1">
      <alignment horizontal="center" vertical="center"/>
    </xf>
    <xf numFmtId="0" fontId="1" fillId="0" borderId="4" xfId="2" applyFont="1" applyBorder="1" applyAlignment="1" applyProtection="1">
      <alignment vertical="center"/>
      <protection locked="0"/>
    </xf>
    <xf numFmtId="0" fontId="1" fillId="0" borderId="0" xfId="2" applyFont="1" applyBorder="1" applyAlignment="1" applyProtection="1">
      <alignment vertical="center"/>
      <protection locked="0"/>
    </xf>
    <xf numFmtId="0" fontId="1" fillId="0" borderId="5" xfId="2" applyFont="1" applyBorder="1" applyAlignment="1" applyProtection="1">
      <alignment vertical="center"/>
      <protection locked="0"/>
    </xf>
    <xf numFmtId="0" fontId="1" fillId="0" borderId="0" xfId="2" applyFont="1" applyAlignment="1" applyProtection="1">
      <alignment vertical="center"/>
      <protection locked="0"/>
    </xf>
    <xf numFmtId="0" fontId="1" fillId="0" borderId="14" xfId="2" applyFont="1" applyBorder="1" applyAlignment="1" applyProtection="1">
      <alignment vertical="center"/>
      <protection locked="0"/>
    </xf>
    <xf numFmtId="0" fontId="18" fillId="0" borderId="15" xfId="2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left" vertical="center"/>
      <protection locked="0"/>
    </xf>
    <xf numFmtId="4" fontId="1" fillId="0" borderId="0" xfId="2" applyNumberFormat="1" applyFont="1" applyAlignment="1" applyProtection="1">
      <alignment vertical="center"/>
      <protection locked="0"/>
    </xf>
    <xf numFmtId="0" fontId="28" fillId="0" borderId="0" xfId="2" applyFont="1" applyBorder="1" applyAlignment="1" applyProtection="1">
      <alignment horizontal="left" vertical="center"/>
      <protection locked="0"/>
    </xf>
    <xf numFmtId="0" fontId="1" fillId="0" borderId="16" xfId="2" applyFont="1" applyBorder="1" applyAlignment="1" applyProtection="1">
      <alignment vertical="center"/>
      <protection locked="0"/>
    </xf>
    <xf numFmtId="0" fontId="18" fillId="0" borderId="18" xfId="2" applyFont="1" applyBorder="1" applyAlignment="1" applyProtection="1">
      <alignment horizontal="center" vertical="center"/>
      <protection locked="0"/>
    </xf>
    <xf numFmtId="0" fontId="1" fillId="0" borderId="0" xfId="2" applyFont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1" fillId="6" borderId="22" xfId="2" applyFont="1" applyFill="1" applyBorder="1" applyAlignment="1">
      <alignment horizontal="center" vertical="center" wrapText="1"/>
    </xf>
    <xf numFmtId="0" fontId="11" fillId="6" borderId="23" xfId="2" applyFont="1" applyFill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166" fontId="31" fillId="0" borderId="12" xfId="2" applyNumberFormat="1" applyFont="1" applyBorder="1" applyAlignment="1"/>
    <xf numFmtId="166" fontId="31" fillId="0" borderId="13" xfId="2" applyNumberFormat="1" applyFont="1" applyBorder="1" applyAlignment="1"/>
    <xf numFmtId="4" fontId="32" fillId="0" borderId="0" xfId="2" applyNumberFormat="1" applyFont="1" applyAlignment="1">
      <alignment vertical="center"/>
    </xf>
    <xf numFmtId="0" fontId="33" fillId="0" borderId="0" xfId="2" applyFont="1" applyAlignment="1"/>
    <xf numFmtId="0" fontId="33" fillId="0" borderId="4" xfId="2" applyFont="1" applyBorder="1" applyAlignment="1"/>
    <xf numFmtId="0" fontId="33" fillId="0" borderId="0" xfId="2" applyFont="1" applyBorder="1" applyAlignment="1"/>
    <xf numFmtId="0" fontId="30" fillId="0" borderId="0" xfId="2" applyFont="1" applyBorder="1" applyAlignment="1">
      <alignment horizontal="left"/>
    </xf>
    <xf numFmtId="0" fontId="33" fillId="0" borderId="5" xfId="2" applyFont="1" applyBorder="1" applyAlignment="1"/>
    <xf numFmtId="0" fontId="33" fillId="0" borderId="14" xfId="2" applyFont="1" applyBorder="1" applyAlignment="1"/>
    <xf numFmtId="166" fontId="33" fillId="0" borderId="0" xfId="2" applyNumberFormat="1" applyFont="1" applyBorder="1" applyAlignment="1"/>
    <xf numFmtId="166" fontId="33" fillId="0" borderId="15" xfId="2" applyNumberFormat="1" applyFont="1" applyBorder="1" applyAlignment="1"/>
    <xf numFmtId="0" fontId="33" fillId="0" borderId="0" xfId="2" applyFont="1" applyAlignment="1">
      <alignment horizontal="left"/>
    </xf>
    <xf numFmtId="0" fontId="33" fillId="0" borderId="0" xfId="2" applyFont="1" applyAlignment="1">
      <alignment horizontal="center"/>
    </xf>
    <xf numFmtId="4" fontId="33" fillId="0" borderId="0" xfId="2" applyNumberFormat="1" applyFont="1" applyAlignment="1">
      <alignment vertical="center"/>
    </xf>
    <xf numFmtId="0" fontId="28" fillId="0" borderId="0" xfId="2" applyFont="1" applyBorder="1" applyAlignment="1">
      <alignment horizontal="left"/>
    </xf>
    <xf numFmtId="0" fontId="1" fillId="0" borderId="25" xfId="2" applyFont="1" applyBorder="1" applyAlignment="1" applyProtection="1">
      <alignment horizontal="center" vertical="center"/>
    </xf>
    <xf numFmtId="49" fontId="1" fillId="0" borderId="25" xfId="2" applyNumberFormat="1" applyFont="1" applyBorder="1" applyAlignment="1" applyProtection="1">
      <alignment horizontal="left" vertical="center" wrapText="1"/>
    </xf>
    <xf numFmtId="0" fontId="1" fillId="0" borderId="25" xfId="2" applyFont="1" applyBorder="1" applyAlignment="1" applyProtection="1">
      <alignment horizontal="center" vertical="center" wrapText="1"/>
    </xf>
    <xf numFmtId="167" fontId="1" fillId="4" borderId="25" xfId="2" applyNumberFormat="1" applyFont="1" applyFill="1" applyBorder="1" applyAlignment="1" applyProtection="1">
      <alignment vertical="center"/>
    </xf>
    <xf numFmtId="0" fontId="16" fillId="4" borderId="25" xfId="2" applyFont="1" applyFill="1" applyBorder="1" applyAlignment="1" applyProtection="1">
      <alignment horizontal="left" vertical="center"/>
      <protection locked="0"/>
    </xf>
    <xf numFmtId="166" fontId="16" fillId="0" borderId="0" xfId="2" applyNumberFormat="1" applyFont="1" applyBorder="1" applyAlignment="1">
      <alignment vertical="center"/>
    </xf>
    <xf numFmtId="166" fontId="16" fillId="0" borderId="15" xfId="2" applyNumberFormat="1" applyFont="1" applyBorder="1" applyAlignment="1">
      <alignment vertical="center"/>
    </xf>
    <xf numFmtId="0" fontId="34" fillId="0" borderId="25" xfId="2" applyFont="1" applyBorder="1" applyAlignment="1" applyProtection="1">
      <alignment horizontal="center" vertical="center"/>
    </xf>
    <xf numFmtId="49" fontId="34" fillId="0" borderId="25" xfId="2" applyNumberFormat="1" applyFont="1" applyBorder="1" applyAlignment="1" applyProtection="1">
      <alignment horizontal="left" vertical="center" wrapText="1"/>
    </xf>
    <xf numFmtId="0" fontId="34" fillId="0" borderId="25" xfId="2" applyFont="1" applyBorder="1" applyAlignment="1" applyProtection="1">
      <alignment horizontal="center" vertical="center" wrapText="1"/>
    </xf>
    <xf numFmtId="167" fontId="34" fillId="4" borderId="25" xfId="2" applyNumberFormat="1" applyFont="1" applyFill="1" applyBorder="1" applyAlignment="1" applyProtection="1">
      <alignment vertical="center"/>
    </xf>
    <xf numFmtId="0" fontId="33" fillId="0" borderId="0" xfId="2" applyFont="1" applyBorder="1" applyAlignment="1" applyProtection="1"/>
    <xf numFmtId="0" fontId="28" fillId="0" borderId="0" xfId="2" applyFont="1" applyBorder="1" applyAlignment="1" applyProtection="1">
      <alignment horizontal="left"/>
    </xf>
    <xf numFmtId="0" fontId="30" fillId="0" borderId="0" xfId="2" applyFont="1" applyBorder="1" applyAlignment="1" applyProtection="1">
      <alignment horizontal="left"/>
    </xf>
    <xf numFmtId="0" fontId="1" fillId="0" borderId="16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3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 wrapText="1"/>
    </xf>
    <xf numFmtId="0" fontId="13" fillId="0" borderId="0" xfId="2" applyFont="1" applyBorder="1" applyAlignment="1">
      <alignment horizontal="left" vertical="top" wrapText="1"/>
    </xf>
    <xf numFmtId="49" fontId="11" fillId="4" borderId="0" xfId="2" applyNumberFormat="1" applyFont="1" applyFill="1" applyBorder="1" applyAlignment="1" applyProtection="1">
      <alignment horizontal="left" vertical="center"/>
      <protection locked="0"/>
    </xf>
    <xf numFmtId="0" fontId="11" fillId="0" borderId="0" xfId="2" applyFont="1" applyBorder="1" applyAlignment="1">
      <alignment horizontal="left" vertical="center" wrapText="1"/>
    </xf>
    <xf numFmtId="4" fontId="3" fillId="0" borderId="0" xfId="2" applyNumberFormat="1" applyFont="1" applyBorder="1" applyAlignment="1">
      <alignment vertical="center"/>
    </xf>
    <xf numFmtId="4" fontId="15" fillId="0" borderId="7" xfId="2" applyNumberFormat="1" applyFont="1" applyBorder="1" applyAlignment="1">
      <alignment vertical="center"/>
    </xf>
    <xf numFmtId="164" fontId="16" fillId="0" borderId="0" xfId="2" applyNumberFormat="1" applyFont="1" applyBorder="1" applyAlignment="1">
      <alignment vertical="center"/>
    </xf>
    <xf numFmtId="4" fontId="12" fillId="0" borderId="0" xfId="2" applyNumberFormat="1" applyFont="1" applyBorder="1" applyAlignment="1">
      <alignment vertical="center"/>
    </xf>
    <xf numFmtId="0" fontId="13" fillId="5" borderId="9" xfId="2" applyFont="1" applyFill="1" applyBorder="1" applyAlignment="1">
      <alignment horizontal="left" vertical="center"/>
    </xf>
    <xf numFmtId="4" fontId="13" fillId="5" borderId="10" xfId="2" applyNumberFormat="1" applyFont="1" applyFill="1" applyBorder="1" applyAlignment="1">
      <alignment vertical="center"/>
    </xf>
    <xf numFmtId="0" fontId="13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vertical="center"/>
    </xf>
    <xf numFmtId="0" fontId="20" fillId="0" borderId="11" xfId="2" applyFont="1" applyBorder="1" applyAlignment="1">
      <alignment horizontal="center" vertical="center"/>
    </xf>
    <xf numFmtId="0" fontId="11" fillId="6" borderId="8" xfId="2" applyFont="1" applyFill="1" applyBorder="1" applyAlignment="1">
      <alignment horizontal="center" vertical="center"/>
    </xf>
    <xf numFmtId="0" fontId="11" fillId="6" borderId="9" xfId="2" applyFont="1" applyFill="1" applyBorder="1" applyAlignment="1">
      <alignment horizontal="center" vertical="center"/>
    </xf>
    <xf numFmtId="0" fontId="11" fillId="6" borderId="10" xfId="2" applyFont="1" applyFill="1" applyBorder="1" applyAlignment="1">
      <alignment horizontal="center" vertical="center"/>
    </xf>
    <xf numFmtId="4" fontId="21" fillId="0" borderId="0" xfId="2" applyNumberFormat="1" applyFont="1" applyBorder="1" applyAlignment="1">
      <alignment horizontal="right" vertical="center"/>
    </xf>
    <xf numFmtId="4" fontId="21" fillId="0" borderId="0" xfId="2" applyNumberFormat="1" applyFont="1" applyBorder="1" applyAlignment="1">
      <alignment vertical="center"/>
    </xf>
    <xf numFmtId="0" fontId="25" fillId="0" borderId="0" xfId="2" applyFont="1" applyBorder="1" applyAlignment="1">
      <alignment horizontal="left" vertical="center" wrapText="1"/>
    </xf>
    <xf numFmtId="4" fontId="26" fillId="0" borderId="0" xfId="2" applyNumberFormat="1" applyFont="1" applyBorder="1" applyAlignment="1">
      <alignment vertical="center"/>
    </xf>
    <xf numFmtId="4" fontId="28" fillId="4" borderId="0" xfId="2" applyNumberFormat="1" applyFont="1" applyFill="1" applyBorder="1" applyAlignment="1" applyProtection="1">
      <alignment vertical="center"/>
      <protection locked="0"/>
    </xf>
    <xf numFmtId="4" fontId="28" fillId="0" borderId="0" xfId="2" applyNumberFormat="1" applyFont="1" applyBorder="1" applyAlignment="1">
      <alignment vertical="center"/>
    </xf>
    <xf numFmtId="0" fontId="28" fillId="4" borderId="0" xfId="2" applyFont="1" applyFill="1" applyBorder="1" applyAlignment="1" applyProtection="1">
      <alignment horizontal="left" vertical="center"/>
      <protection locked="0"/>
    </xf>
    <xf numFmtId="4" fontId="21" fillId="6" borderId="0" xfId="2" applyNumberFormat="1" applyFont="1" applyFill="1" applyBorder="1" applyAlignment="1">
      <alignment vertical="center"/>
    </xf>
    <xf numFmtId="0" fontId="5" fillId="2" borderId="0" xfId="1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left" vertical="center" wrapText="1"/>
    </xf>
    <xf numFmtId="165" fontId="11" fillId="4" borderId="0" xfId="2" applyNumberFormat="1" applyFont="1" applyFill="1" applyBorder="1" applyAlignment="1" applyProtection="1">
      <alignment horizontal="left" vertical="center"/>
      <protection locked="0"/>
    </xf>
    <xf numFmtId="0" fontId="11" fillId="4" borderId="0" xfId="2" applyFont="1" applyFill="1" applyBorder="1" applyAlignment="1" applyProtection="1">
      <alignment horizontal="left" vertical="center"/>
      <protection locked="0"/>
    </xf>
    <xf numFmtId="4" fontId="15" fillId="0" borderId="0" xfId="2" applyNumberFormat="1" applyFont="1" applyBorder="1" applyAlignment="1">
      <alignment vertical="center"/>
    </xf>
    <xf numFmtId="4" fontId="16" fillId="0" borderId="0" xfId="2" applyNumberFormat="1" applyFont="1" applyBorder="1" applyAlignment="1">
      <alignment vertical="center"/>
    </xf>
    <xf numFmtId="4" fontId="13" fillId="6" borderId="10" xfId="2" applyNumberFormat="1" applyFont="1" applyFill="1" applyBorder="1" applyAlignment="1">
      <alignment vertical="center"/>
    </xf>
    <xf numFmtId="165" fontId="11" fillId="0" borderId="0" xfId="2" applyNumberFormat="1" applyFont="1" applyBorder="1" applyAlignment="1">
      <alignment horizontal="left" vertical="center"/>
    </xf>
    <xf numFmtId="0" fontId="11" fillId="6" borderId="0" xfId="2" applyFont="1" applyFill="1" applyBorder="1" applyAlignment="1">
      <alignment horizontal="center" vertical="center"/>
    </xf>
    <xf numFmtId="4" fontId="30" fillId="0" borderId="0" xfId="2" applyNumberFormat="1" applyFont="1" applyBorder="1" applyAlignment="1">
      <alignment vertical="center"/>
    </xf>
    <xf numFmtId="4" fontId="29" fillId="0" borderId="0" xfId="2" applyNumberFormat="1" applyFont="1" applyBorder="1" applyAlignment="1">
      <alignment vertical="center"/>
    </xf>
    <xf numFmtId="0" fontId="11" fillId="6" borderId="23" xfId="2" applyFont="1" applyFill="1" applyBorder="1" applyAlignment="1">
      <alignment horizontal="center" vertical="center" wrapText="1"/>
    </xf>
    <xf numFmtId="0" fontId="11" fillId="6" borderId="24" xfId="2" applyFont="1" applyFill="1" applyBorder="1" applyAlignment="1">
      <alignment horizontal="center" vertical="center" wrapText="1"/>
    </xf>
    <xf numFmtId="4" fontId="21" fillId="0" borderId="12" xfId="2" applyNumberFormat="1" applyFont="1" applyBorder="1" applyAlignment="1"/>
    <xf numFmtId="4" fontId="30" fillId="0" borderId="0" xfId="2" applyNumberFormat="1" applyFont="1" applyBorder="1" applyAlignment="1"/>
    <xf numFmtId="4" fontId="28" fillId="0" borderId="17" xfId="2" applyNumberFormat="1" applyFont="1" applyBorder="1" applyAlignment="1"/>
    <xf numFmtId="0" fontId="1" fillId="0" borderId="25" xfId="2" applyFont="1" applyBorder="1" applyAlignment="1" applyProtection="1">
      <alignment horizontal="left" vertical="center" wrapText="1"/>
    </xf>
    <xf numFmtId="4" fontId="1" fillId="4" borderId="25" xfId="2" applyNumberFormat="1" applyFont="1" applyFill="1" applyBorder="1" applyAlignment="1" applyProtection="1">
      <alignment vertical="center"/>
      <protection locked="0"/>
    </xf>
    <xf numFmtId="4" fontId="1" fillId="0" borderId="25" xfId="2" applyNumberFormat="1" applyFont="1" applyBorder="1" applyAlignment="1" applyProtection="1">
      <alignment vertical="center"/>
      <protection locked="0"/>
    </xf>
    <xf numFmtId="0" fontId="34" fillId="0" borderId="25" xfId="2" applyFont="1" applyBorder="1" applyAlignment="1" applyProtection="1">
      <alignment horizontal="left" vertical="center" wrapText="1"/>
    </xf>
    <xf numFmtId="4" fontId="34" fillId="4" borderId="25" xfId="2" applyNumberFormat="1" applyFont="1" applyFill="1" applyBorder="1" applyAlignment="1" applyProtection="1">
      <alignment vertical="center"/>
      <protection locked="0"/>
    </xf>
    <xf numFmtId="4" fontId="34" fillId="0" borderId="25" xfId="2" applyNumberFormat="1" applyFont="1" applyBorder="1" applyAlignment="1" applyProtection="1">
      <alignment vertical="center"/>
      <protection locked="0"/>
    </xf>
    <xf numFmtId="4" fontId="28" fillId="0" borderId="23" xfId="2" applyNumberFormat="1" applyFont="1" applyBorder="1" applyAlignment="1"/>
    <xf numFmtId="4" fontId="30" fillId="0" borderId="23" xfId="2" applyNumberFormat="1" applyFont="1" applyBorder="1" applyAlignment="1"/>
    <xf numFmtId="4" fontId="30" fillId="0" borderId="12" xfId="2" applyNumberFormat="1" applyFont="1" applyBorder="1" applyAlignment="1"/>
  </cellXfs>
  <cellStyles count="3">
    <cellStyle name="Excel Built-in Normal" xfId="2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2D2D2"/>
      <rgbColor rgb="00000080"/>
      <rgbColor rgb="00FF00FF"/>
      <rgbColor rgb="00FFFF00"/>
      <rgbColor rgb="0000FFFF"/>
      <rgbColor rgb="00800080"/>
      <rgbColor rgb="00960000"/>
      <rgbColor rgb="00008080"/>
      <rgbColor rgb="000000FF"/>
      <rgbColor rgb="0000CCFF"/>
      <rgbColor rgb="00CCFFFF"/>
      <rgbColor rgb="00CCFFCC"/>
      <rgbColor rgb="00FAE682"/>
      <rgbColor rgb="00BEBEBE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64646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0</xdr:col>
      <xdr:colOff>297180</xdr:colOff>
      <xdr:row>0</xdr:row>
      <xdr:rowOff>266700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667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0</xdr:col>
      <xdr:colOff>304800</xdr:colOff>
      <xdr:row>0</xdr:row>
      <xdr:rowOff>274320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74320" cy="2743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7"/>
  <sheetViews>
    <sheetView showGridLines="0" workbookViewId="0">
      <pane ySplit="1" topLeftCell="A2" activePane="bottomLeft" state="frozen"/>
      <selection pane="bottomLeft" activeCell="F1" sqref="F1"/>
    </sheetView>
  </sheetViews>
  <sheetFormatPr defaultColWidth="6.44140625" defaultRowHeight="12" x14ac:dyDescent="0.3"/>
  <cols>
    <col min="1" max="1" width="6.33203125" style="1" customWidth="1"/>
    <col min="2" max="2" width="1.21875" style="1" customWidth="1"/>
    <col min="3" max="3" width="3.109375" style="1" customWidth="1"/>
    <col min="4" max="33" width="1.88671875" style="1" customWidth="1"/>
    <col min="34" max="34" width="2.5546875" style="1" customWidth="1"/>
    <col min="35" max="37" width="1.88671875" style="1" customWidth="1"/>
    <col min="38" max="38" width="6.33203125" style="1" customWidth="1"/>
    <col min="39" max="39" width="2.5546875" style="1" customWidth="1"/>
    <col min="40" max="40" width="10.109375" style="1" customWidth="1"/>
    <col min="41" max="41" width="5.6640625" style="1" customWidth="1"/>
    <col min="42" max="42" width="3.109375" style="1" customWidth="1"/>
    <col min="43" max="43" width="1.21875" style="1" customWidth="1"/>
    <col min="44" max="44" width="10.33203125" style="1" customWidth="1"/>
    <col min="45" max="56" width="0" style="1" hidden="1" customWidth="1"/>
    <col min="57" max="57" width="50.21875" style="1" customWidth="1"/>
    <col min="58" max="70" width="6.44140625" style="1"/>
    <col min="71" max="89" width="0" style="1" hidden="1" customWidth="1"/>
    <col min="90" max="16384" width="6.44140625" style="1"/>
  </cols>
  <sheetData>
    <row r="1" spans="1:73" ht="21.3" customHeight="1" x14ac:dyDescent="0.3">
      <c r="A1" s="2" t="s">
        <v>0</v>
      </c>
      <c r="B1" s="3"/>
      <c r="C1" s="3"/>
      <c r="D1" s="4" t="s">
        <v>1</v>
      </c>
      <c r="E1" s="3"/>
      <c r="F1" s="3"/>
      <c r="G1" s="3"/>
      <c r="H1" s="3"/>
      <c r="I1" s="3"/>
      <c r="J1" s="3"/>
      <c r="K1" s="5" t="s">
        <v>2</v>
      </c>
      <c r="L1" s="5"/>
      <c r="M1" s="5"/>
      <c r="N1" s="5"/>
      <c r="O1" s="5"/>
      <c r="P1" s="5"/>
      <c r="Q1" s="5"/>
      <c r="R1" s="5"/>
      <c r="S1" s="5"/>
      <c r="T1" s="3"/>
      <c r="U1" s="3"/>
      <c r="V1" s="3"/>
      <c r="W1" s="5" t="s">
        <v>3</v>
      </c>
      <c r="X1" s="5"/>
      <c r="Y1" s="5"/>
      <c r="Z1" s="5"/>
      <c r="AA1" s="5"/>
      <c r="AB1" s="5"/>
      <c r="AC1" s="5"/>
      <c r="AD1" s="5"/>
      <c r="AE1" s="5"/>
      <c r="AF1" s="5"/>
      <c r="AG1" s="3"/>
      <c r="AH1" s="3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7" t="s">
        <v>4</v>
      </c>
      <c r="BB1" s="7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T1" s="8" t="s">
        <v>5</v>
      </c>
      <c r="BU1" s="8" t="s">
        <v>5</v>
      </c>
    </row>
    <row r="2" spans="1:73" ht="36.9" customHeight="1" x14ac:dyDescent="0.3">
      <c r="C2" s="176" t="s">
        <v>6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R2" s="177" t="s">
        <v>7</v>
      </c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9" t="s">
        <v>8</v>
      </c>
      <c r="BT2" s="9" t="s">
        <v>9</v>
      </c>
    </row>
    <row r="3" spans="1:73" ht="6.9" customHeigh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2"/>
      <c r="BS3" s="9" t="s">
        <v>8</v>
      </c>
      <c r="BT3" s="9" t="s">
        <v>10</v>
      </c>
    </row>
    <row r="4" spans="1:73" ht="36.9" customHeight="1" x14ac:dyDescent="0.3">
      <c r="B4" s="13"/>
      <c r="C4" s="178" t="s">
        <v>11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4"/>
      <c r="AS4" s="15" t="s">
        <v>12</v>
      </c>
      <c r="BE4" s="16" t="s">
        <v>13</v>
      </c>
      <c r="BS4" s="9" t="s">
        <v>14</v>
      </c>
    </row>
    <row r="5" spans="1:73" ht="14.4" customHeight="1" x14ac:dyDescent="0.3">
      <c r="B5" s="13"/>
      <c r="C5" s="17"/>
      <c r="D5" s="18" t="s">
        <v>15</v>
      </c>
      <c r="E5" s="17"/>
      <c r="F5" s="17"/>
      <c r="G5" s="17"/>
      <c r="H5" s="17"/>
      <c r="I5" s="17"/>
      <c r="J5" s="17"/>
      <c r="K5" s="179" t="s">
        <v>16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"/>
      <c r="AQ5" s="14"/>
      <c r="BE5" s="180" t="s">
        <v>17</v>
      </c>
      <c r="BS5" s="9" t="s">
        <v>8</v>
      </c>
    </row>
    <row r="6" spans="1:73" ht="36.9" customHeight="1" x14ac:dyDescent="0.3">
      <c r="B6" s="13"/>
      <c r="C6" s="17"/>
      <c r="D6" s="20" t="s">
        <v>18</v>
      </c>
      <c r="E6" s="17"/>
      <c r="F6" s="17"/>
      <c r="G6" s="17"/>
      <c r="H6" s="17"/>
      <c r="I6" s="17"/>
      <c r="J6" s="17"/>
      <c r="K6" s="181" t="s">
        <v>19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7"/>
      <c r="AQ6" s="14"/>
      <c r="BE6" s="180"/>
      <c r="BS6" s="9" t="s">
        <v>8</v>
      </c>
    </row>
    <row r="7" spans="1:73" ht="14.4" customHeight="1" x14ac:dyDescent="0.3">
      <c r="B7" s="13"/>
      <c r="C7" s="17"/>
      <c r="D7" s="21" t="s">
        <v>20</v>
      </c>
      <c r="E7" s="17"/>
      <c r="F7" s="17"/>
      <c r="G7" s="17"/>
      <c r="H7" s="17"/>
      <c r="I7" s="17"/>
      <c r="J7" s="17"/>
      <c r="K7" s="19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21" t="s">
        <v>21</v>
      </c>
      <c r="AL7" s="17"/>
      <c r="AM7" s="17"/>
      <c r="AN7" s="19"/>
      <c r="AO7" s="17"/>
      <c r="AP7" s="17"/>
      <c r="AQ7" s="14"/>
      <c r="BE7" s="180"/>
      <c r="BS7" s="9" t="s">
        <v>8</v>
      </c>
    </row>
    <row r="8" spans="1:73" ht="14.4" customHeight="1" x14ac:dyDescent="0.3">
      <c r="B8" s="13"/>
      <c r="C8" s="17"/>
      <c r="D8" s="21" t="s">
        <v>22</v>
      </c>
      <c r="E8" s="17"/>
      <c r="F8" s="17"/>
      <c r="G8" s="17"/>
      <c r="H8" s="17"/>
      <c r="I8" s="17"/>
      <c r="J8" s="17"/>
      <c r="K8" s="19" t="s">
        <v>23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21" t="s">
        <v>24</v>
      </c>
      <c r="AL8" s="17"/>
      <c r="AM8" s="17"/>
      <c r="AN8" s="22" t="s">
        <v>25</v>
      </c>
      <c r="AO8" s="17"/>
      <c r="AP8" s="17"/>
      <c r="AQ8" s="14"/>
      <c r="BE8" s="180"/>
      <c r="BS8" s="9" t="s">
        <v>8</v>
      </c>
    </row>
    <row r="9" spans="1:73" ht="14.4" customHeight="1" x14ac:dyDescent="0.3">
      <c r="B9" s="1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4"/>
      <c r="BE9" s="180"/>
      <c r="BS9" s="9" t="s">
        <v>8</v>
      </c>
    </row>
    <row r="10" spans="1:73" ht="14.4" customHeight="1" x14ac:dyDescent="0.3">
      <c r="B10" s="13"/>
      <c r="C10" s="17"/>
      <c r="D10" s="21" t="s">
        <v>26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21" t="s">
        <v>27</v>
      </c>
      <c r="AL10" s="17"/>
      <c r="AM10" s="17"/>
      <c r="AN10" s="19"/>
      <c r="AO10" s="17"/>
      <c r="AP10" s="17"/>
      <c r="AQ10" s="14"/>
      <c r="BE10" s="180"/>
      <c r="BS10" s="9" t="s">
        <v>8</v>
      </c>
    </row>
    <row r="11" spans="1:73" ht="18.45" customHeight="1" x14ac:dyDescent="0.3">
      <c r="B11" s="13"/>
      <c r="C11" s="17"/>
      <c r="D11" s="17"/>
      <c r="E11" s="19" t="s">
        <v>28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21" t="s">
        <v>29</v>
      </c>
      <c r="AL11" s="17"/>
      <c r="AM11" s="17"/>
      <c r="AN11" s="19"/>
      <c r="AO11" s="17"/>
      <c r="AP11" s="17"/>
      <c r="AQ11" s="14"/>
      <c r="BE11" s="180"/>
      <c r="BS11" s="9" t="s">
        <v>8</v>
      </c>
    </row>
    <row r="12" spans="1:73" ht="6.9" customHeight="1" x14ac:dyDescent="0.3">
      <c r="B12" s="1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4"/>
      <c r="BE12" s="180"/>
      <c r="BS12" s="9" t="s">
        <v>8</v>
      </c>
    </row>
    <row r="13" spans="1:73" ht="14.4" customHeight="1" x14ac:dyDescent="0.3">
      <c r="B13" s="13"/>
      <c r="C13" s="17"/>
      <c r="D13" s="21" t="s">
        <v>30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21" t="s">
        <v>27</v>
      </c>
      <c r="AL13" s="17"/>
      <c r="AM13" s="17"/>
      <c r="AN13" s="23" t="s">
        <v>31</v>
      </c>
      <c r="AO13" s="17"/>
      <c r="AP13" s="17"/>
      <c r="AQ13" s="14"/>
      <c r="BE13" s="180"/>
      <c r="BS13" s="9" t="s">
        <v>8</v>
      </c>
    </row>
    <row r="14" spans="1:73" ht="13.2" x14ac:dyDescent="0.3">
      <c r="B14" s="13"/>
      <c r="C14" s="17"/>
      <c r="D14" s="17"/>
      <c r="E14" s="182" t="s">
        <v>31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21" t="s">
        <v>29</v>
      </c>
      <c r="AL14" s="17"/>
      <c r="AM14" s="17"/>
      <c r="AN14" s="23" t="s">
        <v>31</v>
      </c>
      <c r="AO14" s="17"/>
      <c r="AP14" s="17"/>
      <c r="AQ14" s="14"/>
      <c r="BE14" s="180"/>
      <c r="BS14" s="9" t="s">
        <v>8</v>
      </c>
    </row>
    <row r="15" spans="1:73" ht="6.9" customHeight="1" x14ac:dyDescent="0.3">
      <c r="B15" s="1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4"/>
      <c r="BE15" s="180"/>
      <c r="BS15" s="9" t="s">
        <v>5</v>
      </c>
    </row>
    <row r="16" spans="1:73" ht="14.4" customHeight="1" x14ac:dyDescent="0.3">
      <c r="B16" s="13"/>
      <c r="C16" s="17"/>
      <c r="D16" s="21" t="s">
        <v>32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21" t="s">
        <v>27</v>
      </c>
      <c r="AL16" s="17"/>
      <c r="AM16" s="17"/>
      <c r="AN16" s="19"/>
      <c r="AO16" s="17"/>
      <c r="AP16" s="17"/>
      <c r="AQ16" s="14"/>
      <c r="BE16" s="180"/>
      <c r="BS16" s="9" t="s">
        <v>5</v>
      </c>
    </row>
    <row r="17" spans="2:71" ht="18.45" customHeight="1" x14ac:dyDescent="0.3">
      <c r="B17" s="13"/>
      <c r="C17" s="17"/>
      <c r="D17" s="17"/>
      <c r="E17" s="19" t="s">
        <v>33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21" t="s">
        <v>29</v>
      </c>
      <c r="AL17" s="17"/>
      <c r="AM17" s="17"/>
      <c r="AN17" s="19"/>
      <c r="AO17" s="17"/>
      <c r="AP17" s="17"/>
      <c r="AQ17" s="14"/>
      <c r="BE17" s="180"/>
      <c r="BS17" s="9" t="s">
        <v>34</v>
      </c>
    </row>
    <row r="18" spans="2:71" ht="6.9" customHeight="1" x14ac:dyDescent="0.3">
      <c r="B18" s="13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4"/>
      <c r="BE18" s="180"/>
      <c r="BS18" s="9" t="s">
        <v>8</v>
      </c>
    </row>
    <row r="19" spans="2:71" ht="14.4" customHeight="1" x14ac:dyDescent="0.3">
      <c r="B19" s="13"/>
      <c r="C19" s="17"/>
      <c r="D19" s="21" t="s">
        <v>35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21" t="s">
        <v>27</v>
      </c>
      <c r="AL19" s="17"/>
      <c r="AM19" s="17"/>
      <c r="AN19" s="19"/>
      <c r="AO19" s="17"/>
      <c r="AP19" s="17"/>
      <c r="AQ19" s="14"/>
      <c r="BE19" s="180"/>
      <c r="BS19" s="9" t="s">
        <v>8</v>
      </c>
    </row>
    <row r="20" spans="2:71" ht="18.45" customHeight="1" x14ac:dyDescent="0.3">
      <c r="B20" s="13"/>
      <c r="C20" s="17"/>
      <c r="D20" s="17"/>
      <c r="E20" s="19" t="s">
        <v>36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21" t="s">
        <v>29</v>
      </c>
      <c r="AL20" s="17"/>
      <c r="AM20" s="17"/>
      <c r="AN20" s="19"/>
      <c r="AO20" s="17"/>
      <c r="AP20" s="17"/>
      <c r="AQ20" s="14"/>
      <c r="BE20" s="180"/>
    </row>
    <row r="21" spans="2:71" ht="6.9" customHeight="1" x14ac:dyDescent="0.3">
      <c r="B21" s="13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4"/>
      <c r="BE21" s="180"/>
    </row>
    <row r="22" spans="2:71" ht="13.2" x14ac:dyDescent="0.3">
      <c r="B22" s="13"/>
      <c r="C22" s="17"/>
      <c r="D22" s="21" t="s">
        <v>37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4"/>
      <c r="BE22" s="180"/>
    </row>
    <row r="23" spans="2:71" ht="16.5" customHeight="1" x14ac:dyDescent="0.3">
      <c r="B23" s="13"/>
      <c r="C23" s="17"/>
      <c r="D23" s="17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7"/>
      <c r="AP23" s="17"/>
      <c r="AQ23" s="14"/>
      <c r="BE23" s="180"/>
    </row>
    <row r="24" spans="2:71" ht="6.9" customHeight="1" x14ac:dyDescent="0.3">
      <c r="B24" s="13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4"/>
      <c r="BE24" s="180"/>
    </row>
    <row r="25" spans="2:71" ht="6.9" customHeight="1" x14ac:dyDescent="0.3">
      <c r="B25" s="13"/>
      <c r="C25" s="1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17"/>
      <c r="AQ25" s="14"/>
      <c r="BE25" s="180"/>
    </row>
    <row r="26" spans="2:71" ht="14.4" customHeight="1" x14ac:dyDescent="0.3">
      <c r="B26" s="13"/>
      <c r="C26" s="17"/>
      <c r="D26" s="25" t="s">
        <v>38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84">
        <f>ROUND(AG87,2)</f>
        <v>0</v>
      </c>
      <c r="AL26" s="184"/>
      <c r="AM26" s="184"/>
      <c r="AN26" s="184"/>
      <c r="AO26" s="184"/>
      <c r="AP26" s="17"/>
      <c r="AQ26" s="14"/>
      <c r="BE26" s="180"/>
    </row>
    <row r="27" spans="2:71" ht="14.4" customHeight="1" x14ac:dyDescent="0.3">
      <c r="B27" s="13"/>
      <c r="C27" s="17"/>
      <c r="D27" s="25" t="s">
        <v>39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84">
        <f>ROUND(AG90,2)</f>
        <v>0</v>
      </c>
      <c r="AL27" s="184"/>
      <c r="AM27" s="184"/>
      <c r="AN27" s="184"/>
      <c r="AO27" s="184"/>
      <c r="AP27" s="17"/>
      <c r="AQ27" s="14"/>
      <c r="BE27" s="180"/>
    </row>
    <row r="28" spans="2:71" s="26" customFormat="1" ht="6.9" customHeight="1" x14ac:dyDescent="0.25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9"/>
      <c r="BE28" s="180"/>
    </row>
    <row r="29" spans="2:71" s="26" customFormat="1" ht="25.95" customHeight="1" x14ac:dyDescent="0.25">
      <c r="B29" s="27"/>
      <c r="C29" s="28"/>
      <c r="D29" s="30" t="s">
        <v>40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185">
        <f>ROUND(AK26+AK27,2)</f>
        <v>0</v>
      </c>
      <c r="AL29" s="185"/>
      <c r="AM29" s="185"/>
      <c r="AN29" s="185"/>
      <c r="AO29" s="185"/>
      <c r="AP29" s="28"/>
      <c r="AQ29" s="29"/>
      <c r="BE29" s="180"/>
    </row>
    <row r="30" spans="2:71" s="26" customFormat="1" ht="6.9" customHeight="1" x14ac:dyDescent="0.25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9"/>
      <c r="BE30" s="180"/>
    </row>
    <row r="31" spans="2:71" s="32" customFormat="1" ht="14.4" customHeight="1" x14ac:dyDescent="0.25">
      <c r="B31" s="33"/>
      <c r="C31" s="34"/>
      <c r="D31" s="35" t="s">
        <v>41</v>
      </c>
      <c r="E31" s="34"/>
      <c r="F31" s="35" t="s">
        <v>42</v>
      </c>
      <c r="G31" s="34"/>
      <c r="H31" s="34"/>
      <c r="I31" s="34"/>
      <c r="J31" s="34"/>
      <c r="K31" s="34"/>
      <c r="L31" s="186">
        <v>0.21000000000000002</v>
      </c>
      <c r="M31" s="186"/>
      <c r="N31" s="186"/>
      <c r="O31" s="186"/>
      <c r="P31" s="34"/>
      <c r="Q31" s="34"/>
      <c r="R31" s="34"/>
      <c r="S31" s="34"/>
      <c r="T31" s="37" t="s">
        <v>43</v>
      </c>
      <c r="U31" s="34"/>
      <c r="V31" s="34"/>
      <c r="W31" s="187">
        <f>ROUND(AZ87+SUM(CD91:CD95),2)</f>
        <v>0</v>
      </c>
      <c r="X31" s="187"/>
      <c r="Y31" s="187"/>
      <c r="Z31" s="187"/>
      <c r="AA31" s="187"/>
      <c r="AB31" s="187"/>
      <c r="AC31" s="187"/>
      <c r="AD31" s="187"/>
      <c r="AE31" s="187"/>
      <c r="AF31" s="34"/>
      <c r="AG31" s="34"/>
      <c r="AH31" s="34"/>
      <c r="AI31" s="34"/>
      <c r="AJ31" s="34"/>
      <c r="AK31" s="187">
        <f>ROUND(AV87+SUM(BY91:BY95),2)</f>
        <v>0</v>
      </c>
      <c r="AL31" s="187"/>
      <c r="AM31" s="187"/>
      <c r="AN31" s="187"/>
      <c r="AO31" s="187"/>
      <c r="AP31" s="34"/>
      <c r="AQ31" s="38"/>
      <c r="BE31" s="180"/>
    </row>
    <row r="32" spans="2:71" s="32" customFormat="1" ht="14.4" customHeight="1" x14ac:dyDescent="0.25">
      <c r="B32" s="33"/>
      <c r="C32" s="34"/>
      <c r="D32" s="34"/>
      <c r="E32" s="34"/>
      <c r="F32" s="35" t="s">
        <v>44</v>
      </c>
      <c r="G32" s="34"/>
      <c r="H32" s="34"/>
      <c r="I32" s="34"/>
      <c r="J32" s="34"/>
      <c r="K32" s="34"/>
      <c r="L32" s="186">
        <v>0.15000000000000002</v>
      </c>
      <c r="M32" s="186"/>
      <c r="N32" s="186"/>
      <c r="O32" s="186"/>
      <c r="P32" s="34"/>
      <c r="Q32" s="34"/>
      <c r="R32" s="34"/>
      <c r="S32" s="34"/>
      <c r="T32" s="37" t="s">
        <v>43</v>
      </c>
      <c r="U32" s="34"/>
      <c r="V32" s="34"/>
      <c r="W32" s="187">
        <f>ROUND(BA87+SUM(CE91:CE95),2)</f>
        <v>0</v>
      </c>
      <c r="X32" s="187"/>
      <c r="Y32" s="187"/>
      <c r="Z32" s="187"/>
      <c r="AA32" s="187"/>
      <c r="AB32" s="187"/>
      <c r="AC32" s="187"/>
      <c r="AD32" s="187"/>
      <c r="AE32" s="187"/>
      <c r="AF32" s="34"/>
      <c r="AG32" s="34"/>
      <c r="AH32" s="34"/>
      <c r="AI32" s="34"/>
      <c r="AJ32" s="34"/>
      <c r="AK32" s="187">
        <f>ROUND(AW87+SUM(BZ91:BZ95),2)</f>
        <v>0</v>
      </c>
      <c r="AL32" s="187"/>
      <c r="AM32" s="187"/>
      <c r="AN32" s="187"/>
      <c r="AO32" s="187"/>
      <c r="AP32" s="34"/>
      <c r="AQ32" s="38"/>
      <c r="BE32" s="180"/>
    </row>
    <row r="33" spans="2:57" s="32" customFormat="1" ht="14.4" hidden="1" customHeight="1" x14ac:dyDescent="0.25">
      <c r="B33" s="33"/>
      <c r="C33" s="34"/>
      <c r="D33" s="34"/>
      <c r="E33" s="34"/>
      <c r="F33" s="35" t="s">
        <v>45</v>
      </c>
      <c r="G33" s="34"/>
      <c r="H33" s="34"/>
      <c r="I33" s="34"/>
      <c r="J33" s="34"/>
      <c r="K33" s="34"/>
      <c r="L33" s="186">
        <v>0.21000000000000002</v>
      </c>
      <c r="M33" s="186"/>
      <c r="N33" s="186"/>
      <c r="O33" s="186"/>
      <c r="P33" s="34"/>
      <c r="Q33" s="34"/>
      <c r="R33" s="34"/>
      <c r="S33" s="34"/>
      <c r="T33" s="37" t="s">
        <v>43</v>
      </c>
      <c r="U33" s="34"/>
      <c r="V33" s="34"/>
      <c r="W33" s="187">
        <f>ROUND(BB87+SUM(CF91:CF95),2)</f>
        <v>0</v>
      </c>
      <c r="X33" s="187"/>
      <c r="Y33" s="187"/>
      <c r="Z33" s="187"/>
      <c r="AA33" s="187"/>
      <c r="AB33" s="187"/>
      <c r="AC33" s="187"/>
      <c r="AD33" s="187"/>
      <c r="AE33" s="187"/>
      <c r="AF33" s="34"/>
      <c r="AG33" s="34"/>
      <c r="AH33" s="34"/>
      <c r="AI33" s="34"/>
      <c r="AJ33" s="34"/>
      <c r="AK33" s="187">
        <v>0</v>
      </c>
      <c r="AL33" s="187"/>
      <c r="AM33" s="187"/>
      <c r="AN33" s="187"/>
      <c r="AO33" s="187"/>
      <c r="AP33" s="34"/>
      <c r="AQ33" s="38"/>
      <c r="BE33" s="180"/>
    </row>
    <row r="34" spans="2:57" s="32" customFormat="1" ht="14.4" hidden="1" customHeight="1" x14ac:dyDescent="0.25">
      <c r="B34" s="33"/>
      <c r="C34" s="34"/>
      <c r="D34" s="34"/>
      <c r="E34" s="34"/>
      <c r="F34" s="35" t="s">
        <v>46</v>
      </c>
      <c r="G34" s="34"/>
      <c r="H34" s="34"/>
      <c r="I34" s="34"/>
      <c r="J34" s="34"/>
      <c r="K34" s="34"/>
      <c r="L34" s="186">
        <v>0.15000000000000002</v>
      </c>
      <c r="M34" s="186"/>
      <c r="N34" s="186"/>
      <c r="O34" s="186"/>
      <c r="P34" s="34"/>
      <c r="Q34" s="34"/>
      <c r="R34" s="34"/>
      <c r="S34" s="34"/>
      <c r="T34" s="37" t="s">
        <v>43</v>
      </c>
      <c r="U34" s="34"/>
      <c r="V34" s="34"/>
      <c r="W34" s="187">
        <f>ROUND(BC87+SUM(CG91:CG95),2)</f>
        <v>0</v>
      </c>
      <c r="X34" s="187"/>
      <c r="Y34" s="187"/>
      <c r="Z34" s="187"/>
      <c r="AA34" s="187"/>
      <c r="AB34" s="187"/>
      <c r="AC34" s="187"/>
      <c r="AD34" s="187"/>
      <c r="AE34" s="187"/>
      <c r="AF34" s="34"/>
      <c r="AG34" s="34"/>
      <c r="AH34" s="34"/>
      <c r="AI34" s="34"/>
      <c r="AJ34" s="34"/>
      <c r="AK34" s="187">
        <v>0</v>
      </c>
      <c r="AL34" s="187"/>
      <c r="AM34" s="187"/>
      <c r="AN34" s="187"/>
      <c r="AO34" s="187"/>
      <c r="AP34" s="34"/>
      <c r="AQ34" s="38"/>
      <c r="BE34" s="180"/>
    </row>
    <row r="35" spans="2:57" s="32" customFormat="1" ht="14.4" hidden="1" customHeight="1" x14ac:dyDescent="0.25">
      <c r="B35" s="33"/>
      <c r="C35" s="34"/>
      <c r="D35" s="34"/>
      <c r="E35" s="34"/>
      <c r="F35" s="35" t="s">
        <v>47</v>
      </c>
      <c r="G35" s="34"/>
      <c r="H35" s="34"/>
      <c r="I35" s="34"/>
      <c r="J35" s="34"/>
      <c r="K35" s="34"/>
      <c r="L35" s="186">
        <v>0</v>
      </c>
      <c r="M35" s="186"/>
      <c r="N35" s="186"/>
      <c r="O35" s="186"/>
      <c r="P35" s="34"/>
      <c r="Q35" s="34"/>
      <c r="R35" s="34"/>
      <c r="S35" s="34"/>
      <c r="T35" s="37" t="s">
        <v>43</v>
      </c>
      <c r="U35" s="34"/>
      <c r="V35" s="34"/>
      <c r="W35" s="187">
        <f>ROUND(BD87+SUM(CH91:CH95),2)</f>
        <v>0</v>
      </c>
      <c r="X35" s="187"/>
      <c r="Y35" s="187"/>
      <c r="Z35" s="187"/>
      <c r="AA35" s="187"/>
      <c r="AB35" s="187"/>
      <c r="AC35" s="187"/>
      <c r="AD35" s="187"/>
      <c r="AE35" s="187"/>
      <c r="AF35" s="34"/>
      <c r="AG35" s="34"/>
      <c r="AH35" s="34"/>
      <c r="AI35" s="34"/>
      <c r="AJ35" s="34"/>
      <c r="AK35" s="187">
        <v>0</v>
      </c>
      <c r="AL35" s="187"/>
      <c r="AM35" s="187"/>
      <c r="AN35" s="187"/>
      <c r="AO35" s="187"/>
      <c r="AP35" s="34"/>
      <c r="AQ35" s="38"/>
    </row>
    <row r="36" spans="2:57" s="26" customFormat="1" ht="6.9" customHeight="1" x14ac:dyDescent="0.25"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9"/>
    </row>
    <row r="37" spans="2:57" s="26" customFormat="1" ht="25.95" customHeight="1" x14ac:dyDescent="0.25">
      <c r="B37" s="27"/>
      <c r="C37" s="39"/>
      <c r="D37" s="40" t="s">
        <v>48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 t="s">
        <v>49</v>
      </c>
      <c r="U37" s="41"/>
      <c r="V37" s="41"/>
      <c r="W37" s="41"/>
      <c r="X37" s="188" t="s">
        <v>50</v>
      </c>
      <c r="Y37" s="188"/>
      <c r="Z37" s="188"/>
      <c r="AA37" s="188"/>
      <c r="AB37" s="188"/>
      <c r="AC37" s="41"/>
      <c r="AD37" s="41"/>
      <c r="AE37" s="41"/>
      <c r="AF37" s="41"/>
      <c r="AG37" s="41"/>
      <c r="AH37" s="41"/>
      <c r="AI37" s="41"/>
      <c r="AJ37" s="41"/>
      <c r="AK37" s="189">
        <f>SUM(AK29:AK35)</f>
        <v>0</v>
      </c>
      <c r="AL37" s="189"/>
      <c r="AM37" s="189"/>
      <c r="AN37" s="189"/>
      <c r="AO37" s="189"/>
      <c r="AP37" s="39"/>
      <c r="AQ37" s="29"/>
    </row>
    <row r="38" spans="2:57" s="26" customFormat="1" ht="14.4" customHeight="1" x14ac:dyDescent="0.25"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9"/>
    </row>
    <row r="39" spans="2:57" x14ac:dyDescent="0.3">
      <c r="B39" s="13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4"/>
    </row>
    <row r="40" spans="2:57" x14ac:dyDescent="0.3">
      <c r="B40" s="13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4"/>
    </row>
    <row r="41" spans="2:57" x14ac:dyDescent="0.3">
      <c r="B41" s="13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4"/>
    </row>
    <row r="42" spans="2:57" x14ac:dyDescent="0.3">
      <c r="B42" s="13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4"/>
    </row>
    <row r="43" spans="2:57" x14ac:dyDescent="0.3">
      <c r="B43" s="13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4"/>
    </row>
    <row r="44" spans="2:57" x14ac:dyDescent="0.3">
      <c r="B44" s="13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4"/>
    </row>
    <row r="45" spans="2:57" x14ac:dyDescent="0.3">
      <c r="B45" s="13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4"/>
    </row>
    <row r="46" spans="2:57" x14ac:dyDescent="0.3">
      <c r="B46" s="13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4"/>
    </row>
    <row r="47" spans="2:57" x14ac:dyDescent="0.3">
      <c r="B47" s="1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4"/>
    </row>
    <row r="48" spans="2:57" x14ac:dyDescent="0.3"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4"/>
    </row>
    <row r="49" spans="2:43" s="26" customFormat="1" ht="14.4" x14ac:dyDescent="0.25">
      <c r="B49" s="27"/>
      <c r="C49" s="28"/>
      <c r="D49" s="43" t="s">
        <v>51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5"/>
      <c r="AA49" s="28"/>
      <c r="AB49" s="28"/>
      <c r="AC49" s="43" t="s">
        <v>52</v>
      </c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5"/>
      <c r="AP49" s="28"/>
      <c r="AQ49" s="29"/>
    </row>
    <row r="50" spans="2:43" x14ac:dyDescent="0.3">
      <c r="B50" s="13"/>
      <c r="C50" s="17"/>
      <c r="D50" s="4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47"/>
      <c r="AA50" s="17"/>
      <c r="AB50" s="17"/>
      <c r="AC50" s="46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47"/>
      <c r="AP50" s="17"/>
      <c r="AQ50" s="14"/>
    </row>
    <row r="51" spans="2:43" x14ac:dyDescent="0.3">
      <c r="B51" s="13"/>
      <c r="C51" s="17"/>
      <c r="D51" s="4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47"/>
      <c r="AA51" s="17"/>
      <c r="AB51" s="17"/>
      <c r="AC51" s="46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47"/>
      <c r="AP51" s="17"/>
      <c r="AQ51" s="14"/>
    </row>
    <row r="52" spans="2:43" x14ac:dyDescent="0.3">
      <c r="B52" s="13"/>
      <c r="C52" s="17"/>
      <c r="D52" s="4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47"/>
      <c r="AA52" s="17"/>
      <c r="AB52" s="17"/>
      <c r="AC52" s="46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47"/>
      <c r="AP52" s="17"/>
      <c r="AQ52" s="14"/>
    </row>
    <row r="53" spans="2:43" x14ac:dyDescent="0.3">
      <c r="B53" s="13"/>
      <c r="C53" s="17"/>
      <c r="D53" s="4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47"/>
      <c r="AA53" s="17"/>
      <c r="AB53" s="17"/>
      <c r="AC53" s="46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47"/>
      <c r="AP53" s="17"/>
      <c r="AQ53" s="14"/>
    </row>
    <row r="54" spans="2:43" x14ac:dyDescent="0.3">
      <c r="B54" s="13"/>
      <c r="C54" s="17"/>
      <c r="D54" s="4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47"/>
      <c r="AA54" s="17"/>
      <c r="AB54" s="17"/>
      <c r="AC54" s="46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47"/>
      <c r="AP54" s="17"/>
      <c r="AQ54" s="14"/>
    </row>
    <row r="55" spans="2:43" x14ac:dyDescent="0.3">
      <c r="B55" s="13"/>
      <c r="C55" s="17"/>
      <c r="D55" s="4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47"/>
      <c r="AA55" s="17"/>
      <c r="AB55" s="17"/>
      <c r="AC55" s="46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47"/>
      <c r="AP55" s="17"/>
      <c r="AQ55" s="14"/>
    </row>
    <row r="56" spans="2:43" x14ac:dyDescent="0.3">
      <c r="B56" s="13"/>
      <c r="C56" s="17"/>
      <c r="D56" s="4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47"/>
      <c r="AA56" s="17"/>
      <c r="AB56" s="17"/>
      <c r="AC56" s="46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47"/>
      <c r="AP56" s="17"/>
      <c r="AQ56" s="14"/>
    </row>
    <row r="57" spans="2:43" x14ac:dyDescent="0.3">
      <c r="B57" s="13"/>
      <c r="C57" s="17"/>
      <c r="D57" s="4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47"/>
      <c r="AA57" s="17"/>
      <c r="AB57" s="17"/>
      <c r="AC57" s="46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47"/>
      <c r="AP57" s="17"/>
      <c r="AQ57" s="14"/>
    </row>
    <row r="58" spans="2:43" s="26" customFormat="1" ht="14.4" x14ac:dyDescent="0.25">
      <c r="B58" s="27"/>
      <c r="C58" s="28"/>
      <c r="D58" s="48" t="s">
        <v>53</v>
      </c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50" t="s">
        <v>54</v>
      </c>
      <c r="S58" s="49"/>
      <c r="T58" s="49"/>
      <c r="U58" s="49"/>
      <c r="V58" s="49"/>
      <c r="W58" s="49"/>
      <c r="X58" s="49"/>
      <c r="Y58" s="49"/>
      <c r="Z58" s="51"/>
      <c r="AA58" s="28"/>
      <c r="AB58" s="28"/>
      <c r="AC58" s="48" t="s">
        <v>53</v>
      </c>
      <c r="AD58" s="49"/>
      <c r="AE58" s="49"/>
      <c r="AF58" s="49"/>
      <c r="AG58" s="49"/>
      <c r="AH58" s="49"/>
      <c r="AI58" s="49"/>
      <c r="AJ58" s="49"/>
      <c r="AK58" s="49"/>
      <c r="AL58" s="49"/>
      <c r="AM58" s="50" t="s">
        <v>54</v>
      </c>
      <c r="AN58" s="49"/>
      <c r="AO58" s="51"/>
      <c r="AP58" s="28"/>
      <c r="AQ58" s="29"/>
    </row>
    <row r="59" spans="2:43" x14ac:dyDescent="0.3">
      <c r="B59" s="13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4"/>
    </row>
    <row r="60" spans="2:43" s="26" customFormat="1" ht="14.4" x14ac:dyDescent="0.25">
      <c r="B60" s="27"/>
      <c r="C60" s="28"/>
      <c r="D60" s="43" t="s">
        <v>55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5"/>
      <c r="AA60" s="28"/>
      <c r="AB60" s="28"/>
      <c r="AC60" s="43" t="s">
        <v>56</v>
      </c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5"/>
      <c r="AP60" s="28"/>
      <c r="AQ60" s="29"/>
    </row>
    <row r="61" spans="2:43" x14ac:dyDescent="0.3">
      <c r="B61" s="13"/>
      <c r="C61" s="17"/>
      <c r="D61" s="4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47"/>
      <c r="AA61" s="17"/>
      <c r="AB61" s="17"/>
      <c r="AC61" s="46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47"/>
      <c r="AP61" s="17"/>
      <c r="AQ61" s="14"/>
    </row>
    <row r="62" spans="2:43" x14ac:dyDescent="0.3">
      <c r="B62" s="13"/>
      <c r="C62" s="17"/>
      <c r="D62" s="46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47"/>
      <c r="AA62" s="17"/>
      <c r="AB62" s="17"/>
      <c r="AC62" s="46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47"/>
      <c r="AP62" s="17"/>
      <c r="AQ62" s="14"/>
    </row>
    <row r="63" spans="2:43" x14ac:dyDescent="0.3">
      <c r="B63" s="13"/>
      <c r="C63" s="17"/>
      <c r="D63" s="46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47"/>
      <c r="AA63" s="17"/>
      <c r="AB63" s="17"/>
      <c r="AC63" s="46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47"/>
      <c r="AP63" s="17"/>
      <c r="AQ63" s="14"/>
    </row>
    <row r="64" spans="2:43" x14ac:dyDescent="0.3">
      <c r="B64" s="13"/>
      <c r="C64" s="17"/>
      <c r="D64" s="46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47"/>
      <c r="AA64" s="17"/>
      <c r="AB64" s="17"/>
      <c r="AC64" s="46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47"/>
      <c r="AP64" s="17"/>
      <c r="AQ64" s="14"/>
    </row>
    <row r="65" spans="2:43" x14ac:dyDescent="0.3">
      <c r="B65" s="13"/>
      <c r="C65" s="17"/>
      <c r="D65" s="46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47"/>
      <c r="AA65" s="17"/>
      <c r="AB65" s="17"/>
      <c r="AC65" s="46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47"/>
      <c r="AP65" s="17"/>
      <c r="AQ65" s="14"/>
    </row>
    <row r="66" spans="2:43" x14ac:dyDescent="0.3">
      <c r="B66" s="13"/>
      <c r="C66" s="17"/>
      <c r="D66" s="46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47"/>
      <c r="AA66" s="17"/>
      <c r="AB66" s="17"/>
      <c r="AC66" s="46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47"/>
      <c r="AP66" s="17"/>
      <c r="AQ66" s="14"/>
    </row>
    <row r="67" spans="2:43" x14ac:dyDescent="0.3">
      <c r="B67" s="13"/>
      <c r="C67" s="17"/>
      <c r="D67" s="46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47"/>
      <c r="AA67" s="17"/>
      <c r="AB67" s="17"/>
      <c r="AC67" s="46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47"/>
      <c r="AP67" s="17"/>
      <c r="AQ67" s="14"/>
    </row>
    <row r="68" spans="2:43" x14ac:dyDescent="0.3">
      <c r="B68" s="13"/>
      <c r="C68" s="17"/>
      <c r="D68" s="46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47"/>
      <c r="AA68" s="17"/>
      <c r="AB68" s="17"/>
      <c r="AC68" s="46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47"/>
      <c r="AP68" s="17"/>
      <c r="AQ68" s="14"/>
    </row>
    <row r="69" spans="2:43" s="26" customFormat="1" ht="14.4" x14ac:dyDescent="0.25">
      <c r="B69" s="27"/>
      <c r="C69" s="28"/>
      <c r="D69" s="48" t="s">
        <v>53</v>
      </c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50" t="s">
        <v>54</v>
      </c>
      <c r="S69" s="49"/>
      <c r="T69" s="49"/>
      <c r="U69" s="49"/>
      <c r="V69" s="49"/>
      <c r="W69" s="49"/>
      <c r="X69" s="49"/>
      <c r="Y69" s="49"/>
      <c r="Z69" s="51"/>
      <c r="AA69" s="28"/>
      <c r="AB69" s="28"/>
      <c r="AC69" s="48" t="s">
        <v>53</v>
      </c>
      <c r="AD69" s="49"/>
      <c r="AE69" s="49"/>
      <c r="AF69" s="49"/>
      <c r="AG69" s="49"/>
      <c r="AH69" s="49"/>
      <c r="AI69" s="49"/>
      <c r="AJ69" s="49"/>
      <c r="AK69" s="49"/>
      <c r="AL69" s="49"/>
      <c r="AM69" s="50" t="s">
        <v>54</v>
      </c>
      <c r="AN69" s="49"/>
      <c r="AO69" s="51"/>
      <c r="AP69" s="28"/>
      <c r="AQ69" s="29"/>
    </row>
    <row r="70" spans="2:43" s="26" customFormat="1" ht="6.9" customHeight="1" x14ac:dyDescent="0.25"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9"/>
    </row>
    <row r="71" spans="2:43" s="26" customFormat="1" ht="6.9" customHeight="1" x14ac:dyDescent="0.25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4"/>
    </row>
    <row r="75" spans="2:43" s="26" customFormat="1" ht="6.9" customHeight="1" x14ac:dyDescent="0.25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7"/>
    </row>
    <row r="76" spans="2:43" s="26" customFormat="1" ht="36.9" customHeight="1" x14ac:dyDescent="0.25">
      <c r="B76" s="27"/>
      <c r="C76" s="178" t="s">
        <v>57</v>
      </c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  <c r="AO76" s="178"/>
      <c r="AP76" s="178"/>
      <c r="AQ76" s="29"/>
    </row>
    <row r="77" spans="2:43" s="58" customFormat="1" ht="14.4" customHeight="1" x14ac:dyDescent="0.25">
      <c r="B77" s="59"/>
      <c r="C77" s="21" t="s">
        <v>15</v>
      </c>
      <c r="D77" s="60"/>
      <c r="E77" s="60"/>
      <c r="F77" s="60"/>
      <c r="G77" s="60"/>
      <c r="H77" s="60"/>
      <c r="I77" s="60"/>
      <c r="J77" s="60"/>
      <c r="K77" s="60"/>
      <c r="L77" s="60" t="str">
        <f>K5</f>
        <v>04</v>
      </c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1"/>
    </row>
    <row r="78" spans="2:43" s="62" customFormat="1" ht="36.9" customHeight="1" x14ac:dyDescent="0.25">
      <c r="B78" s="63"/>
      <c r="C78" s="64" t="s">
        <v>18</v>
      </c>
      <c r="D78" s="65"/>
      <c r="E78" s="65"/>
      <c r="F78" s="65"/>
      <c r="G78" s="65"/>
      <c r="H78" s="65"/>
      <c r="I78" s="65"/>
      <c r="J78" s="65"/>
      <c r="K78" s="65"/>
      <c r="L78" s="190" t="str">
        <f>K6</f>
        <v>Stavební úpravy objektů Vodovod Hamr</v>
      </c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65"/>
      <c r="AQ78" s="66"/>
    </row>
    <row r="79" spans="2:43" s="26" customFormat="1" ht="6.9" customHeight="1" x14ac:dyDescent="0.25">
      <c r="B79" s="2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9"/>
    </row>
    <row r="80" spans="2:43" s="26" customFormat="1" ht="13.2" x14ac:dyDescent="0.25">
      <c r="B80" s="27"/>
      <c r="C80" s="21" t="s">
        <v>22</v>
      </c>
      <c r="D80" s="28"/>
      <c r="E80" s="28"/>
      <c r="F80" s="28"/>
      <c r="G80" s="28"/>
      <c r="H80" s="28"/>
      <c r="I80" s="28"/>
      <c r="J80" s="28"/>
      <c r="K80" s="28"/>
      <c r="L80" s="67" t="str">
        <f>IF(K8="","",K8)</f>
        <v>par.č. st.160/1 a 160/5 k.ú. Hamr</v>
      </c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1" t="s">
        <v>24</v>
      </c>
      <c r="AJ80" s="28"/>
      <c r="AK80" s="28"/>
      <c r="AL80" s="28"/>
      <c r="AM80" s="68" t="str">
        <f>IF(AN8="","",AN8)</f>
        <v>26. 4. 2019</v>
      </c>
      <c r="AN80" s="28"/>
      <c r="AO80" s="28"/>
      <c r="AP80" s="28"/>
      <c r="AQ80" s="29"/>
    </row>
    <row r="81" spans="1:89" s="26" customFormat="1" ht="6.9" customHeight="1" x14ac:dyDescent="0.25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9"/>
    </row>
    <row r="82" spans="1:89" s="26" customFormat="1" ht="13.2" x14ac:dyDescent="0.25">
      <c r="B82" s="27"/>
      <c r="C82" s="21" t="s">
        <v>26</v>
      </c>
      <c r="D82" s="28"/>
      <c r="E82" s="28"/>
      <c r="F82" s="28"/>
      <c r="G82" s="28"/>
      <c r="H82" s="28"/>
      <c r="I82" s="28"/>
      <c r="J82" s="28"/>
      <c r="K82" s="28"/>
      <c r="L82" s="60" t="str">
        <f>IF(E11="","",E11)</f>
        <v>Vodovod Hamr, palackého náám. 46, Třeboň</v>
      </c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1" t="s">
        <v>32</v>
      </c>
      <c r="AJ82" s="28"/>
      <c r="AK82" s="28"/>
      <c r="AL82" s="28"/>
      <c r="AM82" s="191" t="str">
        <f>IF(E17="","",E17)</f>
        <v>JH Plan</v>
      </c>
      <c r="AN82" s="191"/>
      <c r="AO82" s="191"/>
      <c r="AP82" s="191"/>
      <c r="AQ82" s="29"/>
      <c r="AS82" s="192" t="s">
        <v>58</v>
      </c>
      <c r="AT82" s="192"/>
      <c r="AU82" s="44"/>
      <c r="AV82" s="44"/>
      <c r="AW82" s="44"/>
      <c r="AX82" s="44"/>
      <c r="AY82" s="44"/>
      <c r="AZ82" s="44"/>
      <c r="BA82" s="44"/>
      <c r="BB82" s="44"/>
      <c r="BC82" s="44"/>
      <c r="BD82" s="45"/>
    </row>
    <row r="83" spans="1:89" s="26" customFormat="1" ht="13.2" x14ac:dyDescent="0.25">
      <c r="B83" s="27"/>
      <c r="C83" s="21" t="s">
        <v>30</v>
      </c>
      <c r="D83" s="28"/>
      <c r="E83" s="28"/>
      <c r="F83" s="28"/>
      <c r="G83" s="28"/>
      <c r="H83" s="28"/>
      <c r="I83" s="28"/>
      <c r="J83" s="28"/>
      <c r="K83" s="28"/>
      <c r="L83" s="60" t="str">
        <f>IF(E14="Vyplň údaj","",E14)</f>
        <v/>
      </c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1" t="s">
        <v>35</v>
      </c>
      <c r="AJ83" s="28"/>
      <c r="AK83" s="28"/>
      <c r="AL83" s="28"/>
      <c r="AM83" s="191" t="str">
        <f>IF(E20="","",E20)</f>
        <v xml:space="preserve"> </v>
      </c>
      <c r="AN83" s="191"/>
      <c r="AO83" s="191"/>
      <c r="AP83" s="191"/>
      <c r="AQ83" s="29"/>
      <c r="AS83" s="192"/>
      <c r="AT83" s="192"/>
      <c r="AU83" s="28"/>
      <c r="AV83" s="28"/>
      <c r="AW83" s="28"/>
      <c r="AX83" s="28"/>
      <c r="AY83" s="28"/>
      <c r="AZ83" s="28"/>
      <c r="BA83" s="28"/>
      <c r="BB83" s="28"/>
      <c r="BC83" s="28"/>
      <c r="BD83" s="69"/>
    </row>
    <row r="84" spans="1:89" s="26" customFormat="1" ht="10.8" customHeight="1" x14ac:dyDescent="0.25">
      <c r="B84" s="27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9"/>
      <c r="AS84" s="192"/>
      <c r="AT84" s="192"/>
      <c r="AU84" s="28"/>
      <c r="AV84" s="28"/>
      <c r="AW84" s="28"/>
      <c r="AX84" s="28"/>
      <c r="AY84" s="28"/>
      <c r="AZ84" s="28"/>
      <c r="BA84" s="28"/>
      <c r="BB84" s="28"/>
      <c r="BC84" s="28"/>
      <c r="BD84" s="69"/>
    </row>
    <row r="85" spans="1:89" s="26" customFormat="1" ht="29.25" customHeight="1" x14ac:dyDescent="0.25">
      <c r="B85" s="27"/>
      <c r="C85" s="193" t="s">
        <v>59</v>
      </c>
      <c r="D85" s="193"/>
      <c r="E85" s="193"/>
      <c r="F85" s="193"/>
      <c r="G85" s="193"/>
      <c r="H85" s="70"/>
      <c r="I85" s="194" t="s">
        <v>60</v>
      </c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 t="s">
        <v>61</v>
      </c>
      <c r="AH85" s="194"/>
      <c r="AI85" s="194"/>
      <c r="AJ85" s="194"/>
      <c r="AK85" s="194"/>
      <c r="AL85" s="194"/>
      <c r="AM85" s="194"/>
      <c r="AN85" s="195" t="s">
        <v>62</v>
      </c>
      <c r="AO85" s="195"/>
      <c r="AP85" s="195"/>
      <c r="AQ85" s="29"/>
      <c r="AS85" s="71" t="s">
        <v>63</v>
      </c>
      <c r="AT85" s="72" t="s">
        <v>64</v>
      </c>
      <c r="AU85" s="72" t="s">
        <v>65</v>
      </c>
      <c r="AV85" s="72" t="s">
        <v>66</v>
      </c>
      <c r="AW85" s="72" t="s">
        <v>67</v>
      </c>
      <c r="AX85" s="72" t="s">
        <v>68</v>
      </c>
      <c r="AY85" s="72" t="s">
        <v>69</v>
      </c>
      <c r="AZ85" s="72" t="s">
        <v>70</v>
      </c>
      <c r="BA85" s="72" t="s">
        <v>71</v>
      </c>
      <c r="BB85" s="72" t="s">
        <v>72</v>
      </c>
      <c r="BC85" s="72" t="s">
        <v>73</v>
      </c>
      <c r="BD85" s="73" t="s">
        <v>74</v>
      </c>
    </row>
    <row r="86" spans="1:89" s="26" customFormat="1" ht="10.8" customHeight="1" x14ac:dyDescent="0.25"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9"/>
      <c r="AS86" s="7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5"/>
    </row>
    <row r="87" spans="1:89" s="62" customFormat="1" ht="32.4" customHeight="1" x14ac:dyDescent="0.25">
      <c r="B87" s="63"/>
      <c r="C87" s="75" t="s">
        <v>75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196">
        <f>ROUND(AG88,2)</f>
        <v>0</v>
      </c>
      <c r="AH87" s="196"/>
      <c r="AI87" s="196"/>
      <c r="AJ87" s="196"/>
      <c r="AK87" s="196"/>
      <c r="AL87" s="196"/>
      <c r="AM87" s="196"/>
      <c r="AN87" s="197">
        <f>SUM(AG87,AT87)</f>
        <v>0</v>
      </c>
      <c r="AO87" s="197"/>
      <c r="AP87" s="197"/>
      <c r="AQ87" s="66"/>
      <c r="AS87" s="77">
        <f>ROUND(AS88,2)</f>
        <v>0</v>
      </c>
      <c r="AT87" s="78">
        <f>ROUND(SUM(AV87:AW87),2)</f>
        <v>0</v>
      </c>
      <c r="AU87" s="79">
        <f>ROUND(AU88,5)</f>
        <v>0</v>
      </c>
      <c r="AV87" s="78">
        <f>ROUND(AZ87*L31,2)</f>
        <v>0</v>
      </c>
      <c r="AW87" s="78">
        <f>ROUND(BA87*L32,2)</f>
        <v>0</v>
      </c>
      <c r="AX87" s="78">
        <f>ROUND(BB87*L31,2)</f>
        <v>0</v>
      </c>
      <c r="AY87" s="78">
        <f>ROUND(BC87*L32,2)</f>
        <v>0</v>
      </c>
      <c r="AZ87" s="78">
        <f>ROUND(AZ88,2)</f>
        <v>0</v>
      </c>
      <c r="BA87" s="78">
        <f>ROUND(BA88,2)</f>
        <v>0</v>
      </c>
      <c r="BB87" s="78">
        <f>ROUND(BB88,2)</f>
        <v>0</v>
      </c>
      <c r="BC87" s="78">
        <f>ROUND(BC88,2)</f>
        <v>0</v>
      </c>
      <c r="BD87" s="80">
        <f>ROUND(BD88,2)</f>
        <v>0</v>
      </c>
      <c r="BS87" s="81" t="s">
        <v>76</v>
      </c>
      <c r="BT87" s="81" t="s">
        <v>77</v>
      </c>
      <c r="BU87" s="82" t="s">
        <v>78</v>
      </c>
      <c r="BV87" s="81" t="s">
        <v>79</v>
      </c>
      <c r="BW87" s="81" t="s">
        <v>80</v>
      </c>
      <c r="BX87" s="81" t="s">
        <v>81</v>
      </c>
    </row>
    <row r="88" spans="1:89" s="88" customFormat="1" ht="16.5" customHeight="1" x14ac:dyDescent="0.25">
      <c r="A88" s="83" t="s">
        <v>82</v>
      </c>
      <c r="B88" s="84"/>
      <c r="C88" s="85"/>
      <c r="D88" s="198" t="s">
        <v>83</v>
      </c>
      <c r="E88" s="198"/>
      <c r="F88" s="198"/>
      <c r="G88" s="198"/>
      <c r="H88" s="198"/>
      <c r="I88" s="86"/>
      <c r="J88" s="198" t="s">
        <v>84</v>
      </c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199">
        <f>'VV01 - Zdravotně technick...'!M30</f>
        <v>0</v>
      </c>
      <c r="AH88" s="199"/>
      <c r="AI88" s="199"/>
      <c r="AJ88" s="199"/>
      <c r="AK88" s="199"/>
      <c r="AL88" s="199"/>
      <c r="AM88" s="199"/>
      <c r="AN88" s="199">
        <f>SUM(AG88,AT88)</f>
        <v>0</v>
      </c>
      <c r="AO88" s="199"/>
      <c r="AP88" s="199"/>
      <c r="AQ88" s="87"/>
      <c r="AS88" s="89">
        <f>'VV01 - Zdravotně technick...'!M28</f>
        <v>0</v>
      </c>
      <c r="AT88" s="90">
        <f>ROUND(SUM(AV88:AW88),2)</f>
        <v>0</v>
      </c>
      <c r="AU88" s="91">
        <f>'VV01 - Zdravotně technick...'!W123</f>
        <v>0</v>
      </c>
      <c r="AV88" s="90">
        <f>'VV01 - Zdravotně technick...'!M32</f>
        <v>0</v>
      </c>
      <c r="AW88" s="90">
        <f>'VV01 - Zdravotně technick...'!M33</f>
        <v>0</v>
      </c>
      <c r="AX88" s="90">
        <f>'VV01 - Zdravotně technick...'!M34</f>
        <v>0</v>
      </c>
      <c r="AY88" s="90">
        <f>'VV01 - Zdravotně technick...'!M35</f>
        <v>0</v>
      </c>
      <c r="AZ88" s="90">
        <f>'VV01 - Zdravotně technick...'!H32</f>
        <v>0</v>
      </c>
      <c r="BA88" s="90">
        <f>'VV01 - Zdravotně technick...'!H33</f>
        <v>0</v>
      </c>
      <c r="BB88" s="90">
        <f>'VV01 - Zdravotně technick...'!H34</f>
        <v>0</v>
      </c>
      <c r="BC88" s="90">
        <f>'VV01 - Zdravotně technick...'!H35</f>
        <v>0</v>
      </c>
      <c r="BD88" s="92">
        <f>'VV01 - Zdravotně technick...'!H36</f>
        <v>0</v>
      </c>
      <c r="BT88" s="93" t="s">
        <v>85</v>
      </c>
      <c r="BV88" s="93" t="s">
        <v>79</v>
      </c>
      <c r="BW88" s="93" t="s">
        <v>86</v>
      </c>
      <c r="BX88" s="93" t="s">
        <v>80</v>
      </c>
    </row>
    <row r="89" spans="1:89" x14ac:dyDescent="0.3">
      <c r="B89" s="13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4"/>
    </row>
    <row r="90" spans="1:89" s="26" customFormat="1" ht="30" customHeight="1" x14ac:dyDescent="0.25">
      <c r="B90" s="27"/>
      <c r="C90" s="75" t="s">
        <v>87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197">
        <f>ROUND(SUM(AG91:AG94),2)</f>
        <v>0</v>
      </c>
      <c r="AH90" s="197"/>
      <c r="AI90" s="197"/>
      <c r="AJ90" s="197"/>
      <c r="AK90" s="197"/>
      <c r="AL90" s="197"/>
      <c r="AM90" s="197"/>
      <c r="AN90" s="197">
        <f>ROUND(SUM(AN91:AN94),2)</f>
        <v>0</v>
      </c>
      <c r="AO90" s="197"/>
      <c r="AP90" s="197"/>
      <c r="AQ90" s="29"/>
      <c r="AS90" s="71" t="s">
        <v>88</v>
      </c>
      <c r="AT90" s="72" t="s">
        <v>89</v>
      </c>
      <c r="AU90" s="72" t="s">
        <v>41</v>
      </c>
      <c r="AV90" s="73" t="s">
        <v>64</v>
      </c>
    </row>
    <row r="91" spans="1:89" s="26" customFormat="1" ht="19.95" customHeight="1" x14ac:dyDescent="0.25">
      <c r="B91" s="27"/>
      <c r="C91" s="28"/>
      <c r="D91" s="94" t="s">
        <v>90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00">
        <f>ROUND(AG87*AS91,2)</f>
        <v>0</v>
      </c>
      <c r="AH91" s="200"/>
      <c r="AI91" s="200"/>
      <c r="AJ91" s="200"/>
      <c r="AK91" s="200"/>
      <c r="AL91" s="200"/>
      <c r="AM91" s="200"/>
      <c r="AN91" s="201">
        <f>ROUND(AG91+AV91,2)</f>
        <v>0</v>
      </c>
      <c r="AO91" s="201"/>
      <c r="AP91" s="201"/>
      <c r="AQ91" s="29"/>
      <c r="AS91" s="95">
        <v>0</v>
      </c>
      <c r="AT91" s="96" t="s">
        <v>91</v>
      </c>
      <c r="AU91" s="97" t="s">
        <v>42</v>
      </c>
      <c r="AV91" s="98">
        <f>ROUND(IF(AU91="základní",AG91*L31,IF(AU91="snížená",AG91*L32,0)),2)</f>
        <v>0</v>
      </c>
      <c r="BV91" s="9" t="s">
        <v>92</v>
      </c>
      <c r="BY91" s="99">
        <f>IF(AU91="základní",AV91,0)</f>
        <v>0</v>
      </c>
      <c r="BZ91" s="99">
        <f>IF(AU91="snížená",AV91,0)</f>
        <v>0</v>
      </c>
      <c r="CA91" s="99">
        <v>0</v>
      </c>
      <c r="CB91" s="99">
        <v>0</v>
      </c>
      <c r="CC91" s="99">
        <v>0</v>
      </c>
      <c r="CD91" s="99">
        <f>IF(AU91="základní",AG91,0)</f>
        <v>0</v>
      </c>
      <c r="CE91" s="99">
        <f>IF(AU91="snížená",AG91,0)</f>
        <v>0</v>
      </c>
      <c r="CF91" s="99">
        <f>IF(AU91="zákl. přenesená",AG91,0)</f>
        <v>0</v>
      </c>
      <c r="CG91" s="99">
        <f>IF(AU91="sníž. přenesená",AG91,0)</f>
        <v>0</v>
      </c>
      <c r="CH91" s="99">
        <f>IF(AU91="nulová",AG91,0)</f>
        <v>0</v>
      </c>
      <c r="CI91" s="9">
        <f>IF(AU91="základní",1,IF(AU91="snížená",2,IF(AU91="zákl. přenesená",4,IF(AU91="sníž. přenesená",5,3))))</f>
        <v>1</v>
      </c>
      <c r="CJ91" s="9">
        <f>IF(AT91="stavební čast",1,IF(8891="investiční čast",2,3))</f>
        <v>1</v>
      </c>
      <c r="CK91" s="9" t="str">
        <f>IF(D91="Vyplň vlastní","","x")</f>
        <v>x</v>
      </c>
    </row>
    <row r="92" spans="1:89" s="26" customFormat="1" ht="19.95" customHeight="1" x14ac:dyDescent="0.25">
      <c r="B92" s="27"/>
      <c r="C92" s="28"/>
      <c r="D92" s="202" t="s">
        <v>93</v>
      </c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8"/>
      <c r="AD92" s="28"/>
      <c r="AE92" s="28"/>
      <c r="AF92" s="28"/>
      <c r="AG92" s="200">
        <f>AG87*AS92</f>
        <v>0</v>
      </c>
      <c r="AH92" s="200"/>
      <c r="AI92" s="200"/>
      <c r="AJ92" s="200"/>
      <c r="AK92" s="200"/>
      <c r="AL92" s="200"/>
      <c r="AM92" s="200"/>
      <c r="AN92" s="201">
        <f>AG92+AV92</f>
        <v>0</v>
      </c>
      <c r="AO92" s="201"/>
      <c r="AP92" s="201"/>
      <c r="AQ92" s="29"/>
      <c r="AS92" s="100">
        <v>0</v>
      </c>
      <c r="AT92" s="101" t="s">
        <v>91</v>
      </c>
      <c r="AU92" s="102" t="s">
        <v>42</v>
      </c>
      <c r="AV92" s="103">
        <f>ROUND(IF(AU92="nulová",0,IF(OR(AU92="základní",AU92="zákl. přenesená"),AG92*L31,AG92*L32)),2)</f>
        <v>0</v>
      </c>
      <c r="BV92" s="9" t="s">
        <v>94</v>
      </c>
      <c r="BY92" s="99">
        <f>IF(AU92="základní",AV92,0)</f>
        <v>0</v>
      </c>
      <c r="BZ92" s="99">
        <f>IF(AU92="snížená",AV92,0)</f>
        <v>0</v>
      </c>
      <c r="CA92" s="99">
        <f>IF(AU92="zákl. přenesená",AV92,0)</f>
        <v>0</v>
      </c>
      <c r="CB92" s="99">
        <f>IF(AU92="sníž. přenesená",AV92,0)</f>
        <v>0</v>
      </c>
      <c r="CC92" s="99">
        <f>IF(AU92="nulová",AV92,0)</f>
        <v>0</v>
      </c>
      <c r="CD92" s="99">
        <f>IF(AU92="základní",AG92,0)</f>
        <v>0</v>
      </c>
      <c r="CE92" s="99">
        <f>IF(AU92="snížená",AG92,0)</f>
        <v>0</v>
      </c>
      <c r="CF92" s="99">
        <f>IF(AU92="zákl. přenesená",AG92,0)</f>
        <v>0</v>
      </c>
      <c r="CG92" s="99">
        <f>IF(AU92="sníž. přenesená",AG92,0)</f>
        <v>0</v>
      </c>
      <c r="CH92" s="99">
        <f>IF(AU92="nulová",AG92,0)</f>
        <v>0</v>
      </c>
      <c r="CI92" s="9">
        <f>IF(AU92="základní",1,IF(AU92="snížená",2,IF(AU92="zákl. přenesená",4,IF(AU92="sníž. přenesená",5,3))))</f>
        <v>1</v>
      </c>
      <c r="CJ92" s="9">
        <f>IF(AT92="stavební čast",1,IF(8892="investiční čast",2,3))</f>
        <v>1</v>
      </c>
      <c r="CK92" s="9" t="str">
        <f>IF(D92="Vyplň vlastní","","x")</f>
        <v/>
      </c>
    </row>
    <row r="93" spans="1:89" s="26" customFormat="1" ht="19.95" customHeight="1" x14ac:dyDescent="0.25">
      <c r="B93" s="27"/>
      <c r="C93" s="28"/>
      <c r="D93" s="202" t="s">
        <v>93</v>
      </c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8"/>
      <c r="AD93" s="28"/>
      <c r="AE93" s="28"/>
      <c r="AF93" s="28"/>
      <c r="AG93" s="200">
        <f>AG87*AS93</f>
        <v>0</v>
      </c>
      <c r="AH93" s="200"/>
      <c r="AI93" s="200"/>
      <c r="AJ93" s="200"/>
      <c r="AK93" s="200"/>
      <c r="AL93" s="200"/>
      <c r="AM93" s="200"/>
      <c r="AN93" s="201">
        <f>AG93+AV93</f>
        <v>0</v>
      </c>
      <c r="AO93" s="201"/>
      <c r="AP93" s="201"/>
      <c r="AQ93" s="29"/>
      <c r="AS93" s="100">
        <v>0</v>
      </c>
      <c r="AT93" s="101" t="s">
        <v>91</v>
      </c>
      <c r="AU93" s="102" t="s">
        <v>42</v>
      </c>
      <c r="AV93" s="103">
        <f>ROUND(IF(AU93="nulová",0,IF(OR(AU93="základní",AU93="zákl. přenesená"),AG93*L31,AG93*L32)),2)</f>
        <v>0</v>
      </c>
      <c r="BV93" s="9" t="s">
        <v>94</v>
      </c>
      <c r="BY93" s="99">
        <f>IF(AU93="základní",AV93,0)</f>
        <v>0</v>
      </c>
      <c r="BZ93" s="99">
        <f>IF(AU93="snížená",AV93,0)</f>
        <v>0</v>
      </c>
      <c r="CA93" s="99">
        <f>IF(AU93="zákl. přenesená",AV93,0)</f>
        <v>0</v>
      </c>
      <c r="CB93" s="99">
        <f>IF(AU93="sníž. přenesená",AV93,0)</f>
        <v>0</v>
      </c>
      <c r="CC93" s="99">
        <f>IF(AU93="nulová",AV93,0)</f>
        <v>0</v>
      </c>
      <c r="CD93" s="99">
        <f>IF(AU93="základní",AG93,0)</f>
        <v>0</v>
      </c>
      <c r="CE93" s="99">
        <f>IF(AU93="snížená",AG93,0)</f>
        <v>0</v>
      </c>
      <c r="CF93" s="99">
        <f>IF(AU93="zákl. přenesená",AG93,0)</f>
        <v>0</v>
      </c>
      <c r="CG93" s="99">
        <f>IF(AU93="sníž. přenesená",AG93,0)</f>
        <v>0</v>
      </c>
      <c r="CH93" s="99">
        <f>IF(AU93="nulová",AG93,0)</f>
        <v>0</v>
      </c>
      <c r="CI93" s="9">
        <f>IF(AU93="základní",1,IF(AU93="snížená",2,IF(AU93="zákl. přenesená",4,IF(AU93="sníž. přenesená",5,3))))</f>
        <v>1</v>
      </c>
      <c r="CJ93" s="9">
        <f>IF(AT93="stavební čast",1,IF(8893="investiční čast",2,3))</f>
        <v>1</v>
      </c>
      <c r="CK93" s="9" t="str">
        <f>IF(D93="Vyplň vlastní","","x")</f>
        <v/>
      </c>
    </row>
    <row r="94" spans="1:89" s="26" customFormat="1" ht="19.95" customHeight="1" x14ac:dyDescent="0.25">
      <c r="B94" s="27"/>
      <c r="C94" s="28"/>
      <c r="D94" s="202" t="s">
        <v>93</v>
      </c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8"/>
      <c r="AD94" s="28"/>
      <c r="AE94" s="28"/>
      <c r="AF94" s="28"/>
      <c r="AG94" s="200">
        <f>AG87*AS94</f>
        <v>0</v>
      </c>
      <c r="AH94" s="200"/>
      <c r="AI94" s="200"/>
      <c r="AJ94" s="200"/>
      <c r="AK94" s="200"/>
      <c r="AL94" s="200"/>
      <c r="AM94" s="200"/>
      <c r="AN94" s="201">
        <f>AG94+AV94</f>
        <v>0</v>
      </c>
      <c r="AO94" s="201"/>
      <c r="AP94" s="201"/>
      <c r="AQ94" s="29"/>
      <c r="AS94" s="104">
        <v>0</v>
      </c>
      <c r="AT94" s="105" t="s">
        <v>91</v>
      </c>
      <c r="AU94" s="106" t="s">
        <v>42</v>
      </c>
      <c r="AV94" s="107">
        <f>ROUND(IF(AU94="nulová",0,IF(OR(AU94="základní",AU94="zákl. přenesená"),AG94*L31,AG94*L32)),2)</f>
        <v>0</v>
      </c>
      <c r="BV94" s="9" t="s">
        <v>94</v>
      </c>
      <c r="BY94" s="99">
        <f>IF(AU94="základní",AV94,0)</f>
        <v>0</v>
      </c>
      <c r="BZ94" s="99">
        <f>IF(AU94="snížená",AV94,0)</f>
        <v>0</v>
      </c>
      <c r="CA94" s="99">
        <f>IF(AU94="zákl. přenesená",AV94,0)</f>
        <v>0</v>
      </c>
      <c r="CB94" s="99">
        <f>IF(AU94="sníž. přenesená",AV94,0)</f>
        <v>0</v>
      </c>
      <c r="CC94" s="99">
        <f>IF(AU94="nulová",AV94,0)</f>
        <v>0</v>
      </c>
      <c r="CD94" s="99">
        <f>IF(AU94="základní",AG94,0)</f>
        <v>0</v>
      </c>
      <c r="CE94" s="99">
        <f>IF(AU94="snížená",AG94,0)</f>
        <v>0</v>
      </c>
      <c r="CF94" s="99">
        <f>IF(AU94="zákl. přenesená",AG94,0)</f>
        <v>0</v>
      </c>
      <c r="CG94" s="99">
        <f>IF(AU94="sníž. přenesená",AG94,0)</f>
        <v>0</v>
      </c>
      <c r="CH94" s="99">
        <f>IF(AU94="nulová",AG94,0)</f>
        <v>0</v>
      </c>
      <c r="CI94" s="9">
        <f>IF(AU94="základní",1,IF(AU94="snížená",2,IF(AU94="zákl. přenesená",4,IF(AU94="sníž. přenesená",5,3))))</f>
        <v>1</v>
      </c>
      <c r="CJ94" s="9">
        <f>IF(AT94="stavební čast",1,IF(8894="investiční čast",2,3))</f>
        <v>1</v>
      </c>
      <c r="CK94" s="9" t="str">
        <f>IF(D94="Vyplň vlastní","","x")</f>
        <v/>
      </c>
    </row>
    <row r="95" spans="1:89" s="26" customFormat="1" ht="10.8" customHeight="1" x14ac:dyDescent="0.25">
      <c r="B95" s="2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9"/>
      <c r="AT95" s="108"/>
      <c r="AU95" s="108"/>
    </row>
    <row r="96" spans="1:89" s="26" customFormat="1" ht="30" customHeight="1" x14ac:dyDescent="0.25">
      <c r="B96" s="27"/>
      <c r="C96" s="109" t="s">
        <v>95</v>
      </c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203">
        <f>ROUND(AG87+AG90,2)</f>
        <v>0</v>
      </c>
      <c r="AH96" s="203"/>
      <c r="AI96" s="203"/>
      <c r="AJ96" s="203"/>
      <c r="AK96" s="203"/>
      <c r="AL96" s="203"/>
      <c r="AM96" s="203"/>
      <c r="AN96" s="203">
        <f>AN87+AN90</f>
        <v>0</v>
      </c>
      <c r="AO96" s="203"/>
      <c r="AP96" s="203"/>
      <c r="AQ96" s="29"/>
      <c r="AT96" s="108"/>
      <c r="AU96" s="108"/>
    </row>
    <row r="97" spans="2:47" s="26" customFormat="1" ht="6.9" customHeight="1" x14ac:dyDescent="0.25"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4"/>
      <c r="AT97" s="108"/>
      <c r="AU97" s="108"/>
    </row>
  </sheetData>
  <sheetProtection selectLockedCells="1" selectUnlockedCells="1"/>
  <mergeCells count="58">
    <mergeCell ref="AG96:AM96"/>
    <mergeCell ref="AN96:AP96"/>
    <mergeCell ref="D93:AB93"/>
    <mergeCell ref="AG93:AM93"/>
    <mergeCell ref="AN93:AP93"/>
    <mergeCell ref="D94:AB94"/>
    <mergeCell ref="AG94:AM94"/>
    <mergeCell ref="AN94:AP94"/>
    <mergeCell ref="AG90:AM90"/>
    <mergeCell ref="AN90:AP90"/>
    <mergeCell ref="AG91:AM91"/>
    <mergeCell ref="AN91:AP91"/>
    <mergeCell ref="D92:AB92"/>
    <mergeCell ref="AG92:AM92"/>
    <mergeCell ref="AN92:AP92"/>
    <mergeCell ref="AG87:AM87"/>
    <mergeCell ref="AN87:AP87"/>
    <mergeCell ref="D88:H88"/>
    <mergeCell ref="J88:AF88"/>
    <mergeCell ref="AG88:AM88"/>
    <mergeCell ref="AN88:AP88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L35:O35"/>
    <mergeCell ref="W35:AE35"/>
    <mergeCell ref="AK35:AO35"/>
    <mergeCell ref="X37:AB37"/>
    <mergeCell ref="AK37:AO37"/>
    <mergeCell ref="C76:AP76"/>
    <mergeCell ref="L33:O33"/>
    <mergeCell ref="W33:AE33"/>
    <mergeCell ref="AK33:AO33"/>
    <mergeCell ref="L34:O34"/>
    <mergeCell ref="W34:AE34"/>
    <mergeCell ref="AK34:AO34"/>
    <mergeCell ref="AK29:AO29"/>
    <mergeCell ref="L31:O31"/>
    <mergeCell ref="W31:AE31"/>
    <mergeCell ref="AK31:AO31"/>
    <mergeCell ref="L32:O32"/>
    <mergeCell ref="W32:AE32"/>
    <mergeCell ref="AK32:AO32"/>
    <mergeCell ref="C2:AP2"/>
    <mergeCell ref="AR2:BE2"/>
    <mergeCell ref="C4:AP4"/>
    <mergeCell ref="K5:AO5"/>
    <mergeCell ref="BE5:BE34"/>
    <mergeCell ref="K6:AO6"/>
    <mergeCell ref="E14:AJ14"/>
    <mergeCell ref="E23:AN23"/>
    <mergeCell ref="AK26:AO26"/>
    <mergeCell ref="AK27:AO27"/>
  </mergeCells>
  <dataValidations count="2">
    <dataValidation type="list" allowBlank="1" showErrorMessage="1" error="Povoleny jsou hodnoty základní, snížená, zákl. přenesená, sníž. přenesená, nulová." sqref="AU91:AU95">
      <formula1>"základní,snížená,zákl. přenesená,sníž. přenesená,nulová"</formula1>
      <formula2>0</formula2>
    </dataValidation>
    <dataValidation type="list" allowBlank="1" showErrorMessage="1" error="Povoleny jsou hodnoty stavební čast, technologická čast, investiční čast." sqref="AT91:AT95">
      <formula1>"stavební čast,technologická čast,investiční čast"</formula1>
      <formula2>0</formula2>
    </dataValidation>
  </dataValidations>
  <hyperlinks>
    <hyperlink ref="K1" location="C2" display="1) Souhrnný list stavby"/>
    <hyperlink ref="W1" location="C87" display="2) Rekapitulace objektů"/>
    <hyperlink ref="A88" location="VV01 - Zdravotně technick!...C2" display="/"/>
  </hyperlinks>
  <pageMargins left="0.58333333333333337" right="0.58333333333333337" top="0.5" bottom="0.46666666666666667" header="0.51180555555555551" footer="0"/>
  <pageSetup paperSize="9" firstPageNumber="0" fitToHeight="100" orientation="portrait" horizontalDpi="300" verticalDpi="300"/>
  <headerFooter alignWithMargins="0">
    <oddFooter>&amp;C&amp;"Trebuchet MS,obyčejné"&amp;8Strana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39"/>
  <sheetViews>
    <sheetView showGridLines="0" tabSelected="1" workbookViewId="0">
      <pane ySplit="1" topLeftCell="A2" activePane="bottomLeft" state="frozen"/>
      <selection pane="bottomLeft" activeCell="C86" sqref="C86:G86"/>
    </sheetView>
  </sheetViews>
  <sheetFormatPr defaultColWidth="6.44140625" defaultRowHeight="12" x14ac:dyDescent="0.3"/>
  <cols>
    <col min="1" max="1" width="6.33203125" style="1" customWidth="1"/>
    <col min="2" max="2" width="1.21875" style="1" customWidth="1"/>
    <col min="3" max="3" width="3.109375" style="1" customWidth="1"/>
    <col min="4" max="4" width="3.21875" style="1" customWidth="1"/>
    <col min="5" max="5" width="13" style="1" customWidth="1"/>
    <col min="6" max="7" width="8.44140625" style="1" customWidth="1"/>
    <col min="8" max="8" width="9.44140625" style="1" customWidth="1"/>
    <col min="9" max="9" width="5.33203125" style="1" customWidth="1"/>
    <col min="10" max="10" width="5.77734375" style="1" customWidth="1"/>
    <col min="11" max="11" width="8.6640625" style="1" customWidth="1"/>
    <col min="12" max="12" width="9.109375" style="1" customWidth="1"/>
    <col min="13" max="14" width="4.5546875" style="1" customWidth="1"/>
    <col min="15" max="15" width="1.5546875" style="1" customWidth="1"/>
    <col min="16" max="16" width="9.44140625" style="1" customWidth="1"/>
    <col min="17" max="17" width="3.109375" style="1" customWidth="1"/>
    <col min="18" max="18" width="1.21875" style="1" customWidth="1"/>
    <col min="19" max="19" width="6.21875" style="1" customWidth="1"/>
    <col min="20" max="28" width="0" style="1" hidden="1" customWidth="1"/>
    <col min="29" max="29" width="8.33203125" style="1" customWidth="1"/>
    <col min="30" max="30" width="11.33203125" style="1" customWidth="1"/>
    <col min="31" max="31" width="12.33203125" style="1" customWidth="1"/>
    <col min="32" max="43" width="6.44140625" style="1"/>
    <col min="44" max="65" width="0" style="1" hidden="1" customWidth="1"/>
    <col min="66" max="16384" width="6.44140625" style="1"/>
  </cols>
  <sheetData>
    <row r="1" spans="1:66" ht="21.9" customHeight="1" x14ac:dyDescent="0.3">
      <c r="A1" s="111"/>
      <c r="B1" s="3"/>
      <c r="C1" s="3"/>
      <c r="D1" s="4" t="s">
        <v>1</v>
      </c>
      <c r="E1" s="3"/>
      <c r="F1" s="5" t="s">
        <v>96</v>
      </c>
      <c r="G1" s="5"/>
      <c r="H1" s="204" t="s">
        <v>97</v>
      </c>
      <c r="I1" s="204"/>
      <c r="J1" s="204"/>
      <c r="K1" s="204"/>
      <c r="L1" s="5" t="s">
        <v>98</v>
      </c>
      <c r="M1" s="3"/>
      <c r="N1" s="3"/>
      <c r="O1" s="4" t="s">
        <v>99</v>
      </c>
      <c r="P1" s="3"/>
      <c r="Q1" s="3"/>
      <c r="R1" s="3"/>
      <c r="S1" s="5" t="s">
        <v>100</v>
      </c>
      <c r="T1" s="5"/>
      <c r="U1" s="111"/>
      <c r="V1" s="111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66" ht="36.9" customHeight="1" x14ac:dyDescent="0.3">
      <c r="C2" s="176" t="s">
        <v>6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S2" s="177" t="s">
        <v>7</v>
      </c>
      <c r="T2" s="177"/>
      <c r="U2" s="177"/>
      <c r="V2" s="177"/>
      <c r="W2" s="177"/>
      <c r="X2" s="177"/>
      <c r="Y2" s="177"/>
      <c r="Z2" s="177"/>
      <c r="AA2" s="177"/>
      <c r="AB2" s="177"/>
      <c r="AC2" s="177"/>
      <c r="AT2" s="9" t="s">
        <v>86</v>
      </c>
    </row>
    <row r="3" spans="1:66" ht="6.9" customHeigh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AT3" s="9" t="s">
        <v>101</v>
      </c>
    </row>
    <row r="4" spans="1:66" ht="36.9" customHeight="1" x14ac:dyDescent="0.3">
      <c r="B4" s="13"/>
      <c r="C4" s="178" t="s">
        <v>102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4"/>
      <c r="T4" s="15" t="s">
        <v>12</v>
      </c>
      <c r="AT4" s="9" t="s">
        <v>5</v>
      </c>
    </row>
    <row r="5" spans="1:66" ht="6.9" customHeight="1" x14ac:dyDescent="0.3">
      <c r="B5" s="13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4"/>
    </row>
    <row r="6" spans="1:66" ht="25.5" customHeight="1" x14ac:dyDescent="0.3">
      <c r="B6" s="13"/>
      <c r="C6" s="17"/>
      <c r="D6" s="21" t="s">
        <v>18</v>
      </c>
      <c r="E6" s="17"/>
      <c r="F6" s="205" t="str">
        <f>'Rekapitulace stavby'!K6</f>
        <v>Stavební úpravy objektů Vodovod Hamr</v>
      </c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17"/>
      <c r="R6" s="14"/>
    </row>
    <row r="7" spans="1:66" s="26" customFormat="1" ht="32.85" customHeight="1" x14ac:dyDescent="0.25">
      <c r="B7" s="27"/>
      <c r="C7" s="28"/>
      <c r="D7" s="20" t="s">
        <v>103</v>
      </c>
      <c r="E7" s="28"/>
      <c r="F7" s="181" t="s">
        <v>104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28"/>
      <c r="R7" s="29"/>
    </row>
    <row r="8" spans="1:66" s="26" customFormat="1" ht="14.4" customHeight="1" x14ac:dyDescent="0.25">
      <c r="B8" s="27"/>
      <c r="C8" s="28"/>
      <c r="D8" s="21" t="s">
        <v>20</v>
      </c>
      <c r="E8" s="28"/>
      <c r="F8" s="19"/>
      <c r="G8" s="28"/>
      <c r="H8" s="28"/>
      <c r="I8" s="28"/>
      <c r="J8" s="28"/>
      <c r="K8" s="28"/>
      <c r="L8" s="28"/>
      <c r="M8" s="21" t="s">
        <v>21</v>
      </c>
      <c r="N8" s="28"/>
      <c r="O8" s="19"/>
      <c r="P8" s="28"/>
      <c r="Q8" s="28"/>
      <c r="R8" s="29"/>
    </row>
    <row r="9" spans="1:66" s="26" customFormat="1" ht="14.4" customHeight="1" x14ac:dyDescent="0.25">
      <c r="B9" s="27"/>
      <c r="C9" s="28"/>
      <c r="D9" s="21" t="s">
        <v>22</v>
      </c>
      <c r="E9" s="28"/>
      <c r="F9" s="19" t="s">
        <v>23</v>
      </c>
      <c r="G9" s="28"/>
      <c r="H9" s="28"/>
      <c r="I9" s="28"/>
      <c r="J9" s="28"/>
      <c r="K9" s="28"/>
      <c r="L9" s="28"/>
      <c r="M9" s="21" t="s">
        <v>24</v>
      </c>
      <c r="N9" s="28"/>
      <c r="O9" s="206" t="str">
        <f>'Rekapitulace stavby'!AN8</f>
        <v>26. 4. 2019</v>
      </c>
      <c r="P9" s="206"/>
      <c r="Q9" s="28"/>
      <c r="R9" s="29"/>
    </row>
    <row r="10" spans="1:66" s="26" customFormat="1" ht="10.8" customHeigh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</row>
    <row r="11" spans="1:66" s="26" customFormat="1" ht="14.4" customHeight="1" x14ac:dyDescent="0.25">
      <c r="B11" s="27"/>
      <c r="C11" s="28"/>
      <c r="D11" s="21" t="s">
        <v>26</v>
      </c>
      <c r="E11" s="28"/>
      <c r="F11" s="28"/>
      <c r="G11" s="28"/>
      <c r="H11" s="28"/>
      <c r="I11" s="28"/>
      <c r="J11" s="28"/>
      <c r="K11" s="28"/>
      <c r="L11" s="28"/>
      <c r="M11" s="21" t="s">
        <v>27</v>
      </c>
      <c r="N11" s="28"/>
      <c r="O11" s="179"/>
      <c r="P11" s="179"/>
      <c r="Q11" s="28"/>
      <c r="R11" s="29"/>
    </row>
    <row r="12" spans="1:66" s="26" customFormat="1" ht="18" customHeight="1" x14ac:dyDescent="0.25">
      <c r="B12" s="27"/>
      <c r="C12" s="28"/>
      <c r="D12" s="28"/>
      <c r="E12" s="19" t="s">
        <v>28</v>
      </c>
      <c r="F12" s="28"/>
      <c r="G12" s="28"/>
      <c r="H12" s="28"/>
      <c r="I12" s="28"/>
      <c r="J12" s="28"/>
      <c r="K12" s="28"/>
      <c r="L12" s="28"/>
      <c r="M12" s="21" t="s">
        <v>29</v>
      </c>
      <c r="N12" s="28"/>
      <c r="O12" s="179"/>
      <c r="P12" s="179"/>
      <c r="Q12" s="28"/>
      <c r="R12" s="29"/>
    </row>
    <row r="13" spans="1:66" s="26" customFormat="1" ht="6.9" customHeight="1" x14ac:dyDescent="0.25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1:66" s="26" customFormat="1" ht="14.4" customHeight="1" x14ac:dyDescent="0.25">
      <c r="B14" s="27"/>
      <c r="C14" s="28"/>
      <c r="D14" s="21" t="s">
        <v>30</v>
      </c>
      <c r="E14" s="28"/>
      <c r="F14" s="28"/>
      <c r="G14" s="28"/>
      <c r="H14" s="28"/>
      <c r="I14" s="28"/>
      <c r="J14" s="28"/>
      <c r="K14" s="28"/>
      <c r="L14" s="28"/>
      <c r="M14" s="21" t="s">
        <v>27</v>
      </c>
      <c r="N14" s="28"/>
      <c r="O14" s="207" t="str">
        <f>IF('Rekapitulace stavby'!AN13="","",'Rekapitulace stavby'!AN13)</f>
        <v>Vyplň údaj</v>
      </c>
      <c r="P14" s="207"/>
      <c r="Q14" s="28"/>
      <c r="R14" s="29"/>
    </row>
    <row r="15" spans="1:66" s="26" customFormat="1" ht="18" customHeight="1" x14ac:dyDescent="0.25">
      <c r="B15" s="27"/>
      <c r="C15" s="28"/>
      <c r="D15" s="28"/>
      <c r="E15" s="207" t="str">
        <f>IF('Rekapitulace stavby'!E14="","",'Rekapitulace stavby'!E14)</f>
        <v>Vyplň údaj</v>
      </c>
      <c r="F15" s="207"/>
      <c r="G15" s="207"/>
      <c r="H15" s="207"/>
      <c r="I15" s="207"/>
      <c r="J15" s="207"/>
      <c r="K15" s="207"/>
      <c r="L15" s="207"/>
      <c r="M15" s="21" t="s">
        <v>29</v>
      </c>
      <c r="N15" s="28"/>
      <c r="O15" s="207" t="str">
        <f>IF('Rekapitulace stavby'!AN14="","",'Rekapitulace stavby'!AN14)</f>
        <v>Vyplň údaj</v>
      </c>
      <c r="P15" s="207"/>
      <c r="Q15" s="28"/>
      <c r="R15" s="29"/>
    </row>
    <row r="16" spans="1:66" s="26" customFormat="1" ht="6.9" customHeight="1" x14ac:dyDescent="0.25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</row>
    <row r="17" spans="2:18" s="26" customFormat="1" ht="14.4" customHeight="1" x14ac:dyDescent="0.25">
      <c r="B17" s="27"/>
      <c r="C17" s="28"/>
      <c r="D17" s="21" t="s">
        <v>32</v>
      </c>
      <c r="E17" s="28"/>
      <c r="F17" s="28"/>
      <c r="G17" s="28"/>
      <c r="H17" s="28"/>
      <c r="I17" s="28"/>
      <c r="J17" s="28"/>
      <c r="K17" s="28"/>
      <c r="L17" s="28"/>
      <c r="M17" s="21" t="s">
        <v>27</v>
      </c>
      <c r="N17" s="28"/>
      <c r="O17" s="179"/>
      <c r="P17" s="179"/>
      <c r="Q17" s="28"/>
      <c r="R17" s="29"/>
    </row>
    <row r="18" spans="2:18" s="26" customFormat="1" ht="18" customHeight="1" x14ac:dyDescent="0.25">
      <c r="B18" s="27"/>
      <c r="C18" s="28"/>
      <c r="D18" s="28"/>
      <c r="E18" s="19" t="s">
        <v>33</v>
      </c>
      <c r="F18" s="28"/>
      <c r="G18" s="28"/>
      <c r="H18" s="28"/>
      <c r="I18" s="28"/>
      <c r="J18" s="28"/>
      <c r="K18" s="28"/>
      <c r="L18" s="28"/>
      <c r="M18" s="21" t="s">
        <v>29</v>
      </c>
      <c r="N18" s="28"/>
      <c r="O18" s="179"/>
      <c r="P18" s="179"/>
      <c r="Q18" s="28"/>
      <c r="R18" s="29"/>
    </row>
    <row r="19" spans="2:18" s="26" customFormat="1" ht="6.9" customHeight="1" x14ac:dyDescent="0.25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</row>
    <row r="20" spans="2:18" s="26" customFormat="1" ht="14.4" customHeight="1" x14ac:dyDescent="0.25">
      <c r="B20" s="27"/>
      <c r="C20" s="28"/>
      <c r="D20" s="21" t="s">
        <v>35</v>
      </c>
      <c r="E20" s="28"/>
      <c r="F20" s="28"/>
      <c r="G20" s="28"/>
      <c r="H20" s="28"/>
      <c r="I20" s="28"/>
      <c r="J20" s="28"/>
      <c r="K20" s="28"/>
      <c r="L20" s="28"/>
      <c r="M20" s="21" t="s">
        <v>27</v>
      </c>
      <c r="N20" s="28"/>
      <c r="O20" s="179" t="str">
        <f>IF('Rekapitulace stavby'!AN19="","",'Rekapitulace stavby'!AN19)</f>
        <v/>
      </c>
      <c r="P20" s="179"/>
      <c r="Q20" s="28"/>
      <c r="R20" s="29"/>
    </row>
    <row r="21" spans="2:18" s="26" customFormat="1" ht="18" customHeight="1" x14ac:dyDescent="0.25">
      <c r="B21" s="27"/>
      <c r="C21" s="28"/>
      <c r="D21" s="28"/>
      <c r="E21" s="19" t="str">
        <f>IF('Rekapitulace stavby'!E20="","",'Rekapitulace stavby'!E20)</f>
        <v xml:space="preserve"> </v>
      </c>
      <c r="F21" s="28"/>
      <c r="G21" s="28"/>
      <c r="H21" s="28"/>
      <c r="I21" s="28"/>
      <c r="J21" s="28"/>
      <c r="K21" s="28"/>
      <c r="L21" s="28"/>
      <c r="M21" s="21" t="s">
        <v>29</v>
      </c>
      <c r="N21" s="28"/>
      <c r="O21" s="179" t="str">
        <f>IF('Rekapitulace stavby'!AN20="","",'Rekapitulace stavby'!AN20)</f>
        <v/>
      </c>
      <c r="P21" s="179"/>
      <c r="Q21" s="28"/>
      <c r="R21" s="29"/>
    </row>
    <row r="22" spans="2:18" s="26" customFormat="1" ht="6.9" customHeight="1" x14ac:dyDescent="0.25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</row>
    <row r="23" spans="2:18" s="26" customFormat="1" ht="14.4" customHeight="1" x14ac:dyDescent="0.25">
      <c r="B23" s="27"/>
      <c r="C23" s="28"/>
      <c r="D23" s="21" t="s">
        <v>37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9"/>
    </row>
    <row r="24" spans="2:18" s="26" customFormat="1" ht="16.5" customHeight="1" x14ac:dyDescent="0.25">
      <c r="B24" s="27"/>
      <c r="C24" s="28"/>
      <c r="D24" s="28"/>
      <c r="E24" s="183"/>
      <c r="F24" s="183"/>
      <c r="G24" s="183"/>
      <c r="H24" s="183"/>
      <c r="I24" s="183"/>
      <c r="J24" s="183"/>
      <c r="K24" s="183"/>
      <c r="L24" s="183"/>
      <c r="M24" s="28"/>
      <c r="N24" s="28"/>
      <c r="O24" s="28"/>
      <c r="P24" s="28"/>
      <c r="Q24" s="28"/>
      <c r="R24" s="29"/>
    </row>
    <row r="25" spans="2:18" s="26" customFormat="1" ht="6.9" customHeight="1" x14ac:dyDescent="0.25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9"/>
    </row>
    <row r="26" spans="2:18" s="26" customFormat="1" ht="6.9" customHeight="1" x14ac:dyDescent="0.25">
      <c r="B26" s="27"/>
      <c r="C26" s="28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28"/>
      <c r="R26" s="29"/>
    </row>
    <row r="27" spans="2:18" s="26" customFormat="1" ht="14.4" customHeight="1" x14ac:dyDescent="0.25">
      <c r="B27" s="27"/>
      <c r="C27" s="28"/>
      <c r="D27" s="112" t="s">
        <v>105</v>
      </c>
      <c r="E27" s="28"/>
      <c r="F27" s="28"/>
      <c r="G27" s="28"/>
      <c r="H27" s="28"/>
      <c r="I27" s="28"/>
      <c r="J27" s="28"/>
      <c r="K27" s="28"/>
      <c r="L27" s="28"/>
      <c r="M27" s="184">
        <f>N88</f>
        <v>0</v>
      </c>
      <c r="N27" s="184"/>
      <c r="O27" s="184"/>
      <c r="P27" s="184"/>
      <c r="Q27" s="28"/>
      <c r="R27" s="29"/>
    </row>
    <row r="28" spans="2:18" s="26" customFormat="1" ht="14.4" customHeight="1" x14ac:dyDescent="0.25">
      <c r="B28" s="27"/>
      <c r="C28" s="28"/>
      <c r="D28" s="25" t="s">
        <v>90</v>
      </c>
      <c r="E28" s="28"/>
      <c r="F28" s="28"/>
      <c r="G28" s="28"/>
      <c r="H28" s="28"/>
      <c r="I28" s="28"/>
      <c r="J28" s="28"/>
      <c r="K28" s="28"/>
      <c r="L28" s="28"/>
      <c r="M28" s="184">
        <f>N98</f>
        <v>0</v>
      </c>
      <c r="N28" s="184"/>
      <c r="O28" s="184"/>
      <c r="P28" s="184"/>
      <c r="Q28" s="28"/>
      <c r="R28" s="29"/>
    </row>
    <row r="29" spans="2:18" s="26" customFormat="1" ht="6.9" customHeight="1" x14ac:dyDescent="0.25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9"/>
    </row>
    <row r="30" spans="2:18" s="26" customFormat="1" ht="25.5" customHeight="1" x14ac:dyDescent="0.25">
      <c r="B30" s="27"/>
      <c r="C30" s="28"/>
      <c r="D30" s="113" t="s">
        <v>40</v>
      </c>
      <c r="E30" s="28"/>
      <c r="F30" s="28"/>
      <c r="G30" s="28"/>
      <c r="H30" s="28"/>
      <c r="I30" s="28"/>
      <c r="J30" s="28"/>
      <c r="K30" s="28"/>
      <c r="L30" s="28"/>
      <c r="M30" s="208">
        <f>ROUND(M27+M28,2)</f>
        <v>0</v>
      </c>
      <c r="N30" s="208"/>
      <c r="O30" s="208"/>
      <c r="P30" s="208"/>
      <c r="Q30" s="28"/>
      <c r="R30" s="29"/>
    </row>
    <row r="31" spans="2:18" s="26" customFormat="1" ht="6.9" customHeight="1" x14ac:dyDescent="0.25">
      <c r="B31" s="27"/>
      <c r="C31" s="28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28"/>
      <c r="R31" s="29"/>
    </row>
    <row r="32" spans="2:18" s="26" customFormat="1" ht="14.4" customHeight="1" x14ac:dyDescent="0.25">
      <c r="B32" s="27"/>
      <c r="C32" s="28"/>
      <c r="D32" s="35" t="s">
        <v>41</v>
      </c>
      <c r="E32" s="35" t="s">
        <v>42</v>
      </c>
      <c r="F32" s="36">
        <v>0.21000000000000002</v>
      </c>
      <c r="G32" s="114" t="s">
        <v>43</v>
      </c>
      <c r="H32" s="209">
        <f>(SUM(BE98:BE105)+SUM(BE123:BE237))</f>
        <v>0</v>
      </c>
      <c r="I32" s="209"/>
      <c r="J32" s="209"/>
      <c r="K32" s="28"/>
      <c r="L32" s="28"/>
      <c r="M32" s="209">
        <f>ROUND((SUM(BE98:BE105)+SUM(BE123:BE237)),2)*F32</f>
        <v>0</v>
      </c>
      <c r="N32" s="209"/>
      <c r="O32" s="209"/>
      <c r="P32" s="209"/>
      <c r="Q32" s="28"/>
      <c r="R32" s="29"/>
    </row>
    <row r="33" spans="2:18" s="26" customFormat="1" ht="14.4" customHeight="1" x14ac:dyDescent="0.25">
      <c r="B33" s="27"/>
      <c r="C33" s="28"/>
      <c r="D33" s="28"/>
      <c r="E33" s="35" t="s">
        <v>44</v>
      </c>
      <c r="F33" s="36">
        <v>0.15000000000000002</v>
      </c>
      <c r="G33" s="114" t="s">
        <v>43</v>
      </c>
      <c r="H33" s="209">
        <f>(SUM(BF98:BF105)+SUM(BF123:BF237))</f>
        <v>0</v>
      </c>
      <c r="I33" s="209"/>
      <c r="J33" s="209"/>
      <c r="K33" s="28"/>
      <c r="L33" s="28"/>
      <c r="M33" s="209">
        <f>ROUND((SUM(BF98:BF105)+SUM(BF123:BF237)),2)*F33</f>
        <v>0</v>
      </c>
      <c r="N33" s="209"/>
      <c r="O33" s="209"/>
      <c r="P33" s="209"/>
      <c r="Q33" s="28"/>
      <c r="R33" s="29"/>
    </row>
    <row r="34" spans="2:18" s="26" customFormat="1" ht="14.4" hidden="1" customHeight="1" x14ac:dyDescent="0.25">
      <c r="B34" s="27"/>
      <c r="C34" s="28"/>
      <c r="D34" s="28"/>
      <c r="E34" s="35" t="s">
        <v>45</v>
      </c>
      <c r="F34" s="36">
        <v>0.21000000000000002</v>
      </c>
      <c r="G34" s="114" t="s">
        <v>43</v>
      </c>
      <c r="H34" s="209">
        <f>(SUM(BG98:BG105)+SUM(BG123:BG237))</f>
        <v>0</v>
      </c>
      <c r="I34" s="209"/>
      <c r="J34" s="209"/>
      <c r="K34" s="28"/>
      <c r="L34" s="28"/>
      <c r="M34" s="209">
        <v>0</v>
      </c>
      <c r="N34" s="209"/>
      <c r="O34" s="209"/>
      <c r="P34" s="209"/>
      <c r="Q34" s="28"/>
      <c r="R34" s="29"/>
    </row>
    <row r="35" spans="2:18" s="26" customFormat="1" ht="14.4" hidden="1" customHeight="1" x14ac:dyDescent="0.25">
      <c r="B35" s="27"/>
      <c r="C35" s="28"/>
      <c r="D35" s="28"/>
      <c r="E35" s="35" t="s">
        <v>46</v>
      </c>
      <c r="F35" s="36">
        <v>0.15000000000000002</v>
      </c>
      <c r="G35" s="114" t="s">
        <v>43</v>
      </c>
      <c r="H35" s="209">
        <f>(SUM(BH98:BH105)+SUM(BH123:BH237))</f>
        <v>0</v>
      </c>
      <c r="I35" s="209"/>
      <c r="J35" s="209"/>
      <c r="K35" s="28"/>
      <c r="L35" s="28"/>
      <c r="M35" s="209">
        <v>0</v>
      </c>
      <c r="N35" s="209"/>
      <c r="O35" s="209"/>
      <c r="P35" s="209"/>
      <c r="Q35" s="28"/>
      <c r="R35" s="29"/>
    </row>
    <row r="36" spans="2:18" s="26" customFormat="1" ht="14.4" hidden="1" customHeight="1" x14ac:dyDescent="0.25">
      <c r="B36" s="27"/>
      <c r="C36" s="28"/>
      <c r="D36" s="28"/>
      <c r="E36" s="35" t="s">
        <v>47</v>
      </c>
      <c r="F36" s="36">
        <v>0</v>
      </c>
      <c r="G36" s="114" t="s">
        <v>43</v>
      </c>
      <c r="H36" s="209">
        <f>(SUM(BI98:BI105)+SUM(BI123:BI237))</f>
        <v>0</v>
      </c>
      <c r="I36" s="209"/>
      <c r="J36" s="209"/>
      <c r="K36" s="28"/>
      <c r="L36" s="28"/>
      <c r="M36" s="209">
        <v>0</v>
      </c>
      <c r="N36" s="209"/>
      <c r="O36" s="209"/>
      <c r="P36" s="209"/>
      <c r="Q36" s="28"/>
      <c r="R36" s="29"/>
    </row>
    <row r="37" spans="2:18" s="26" customFormat="1" ht="6.9" customHeight="1" x14ac:dyDescent="0.25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9"/>
    </row>
    <row r="38" spans="2:18" s="26" customFormat="1" ht="25.5" customHeight="1" x14ac:dyDescent="0.25">
      <c r="B38" s="27"/>
      <c r="C38" s="110"/>
      <c r="D38" s="115" t="s">
        <v>48</v>
      </c>
      <c r="E38" s="70"/>
      <c r="F38" s="70"/>
      <c r="G38" s="116" t="s">
        <v>49</v>
      </c>
      <c r="H38" s="117" t="s">
        <v>50</v>
      </c>
      <c r="I38" s="70"/>
      <c r="J38" s="70"/>
      <c r="K38" s="70"/>
      <c r="L38" s="210">
        <f>SUM(M30:M36)</f>
        <v>0</v>
      </c>
      <c r="M38" s="210"/>
      <c r="N38" s="210"/>
      <c r="O38" s="210"/>
      <c r="P38" s="210"/>
      <c r="Q38" s="110"/>
      <c r="R38" s="29"/>
    </row>
    <row r="39" spans="2:18" s="26" customFormat="1" ht="14.4" customHeight="1" x14ac:dyDescent="0.25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9"/>
    </row>
    <row r="40" spans="2:18" s="26" customFormat="1" ht="14.4" customHeight="1" x14ac:dyDescent="0.25"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</row>
    <row r="41" spans="2:18" x14ac:dyDescent="0.3">
      <c r="B41" s="13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4"/>
    </row>
    <row r="42" spans="2:18" x14ac:dyDescent="0.3">
      <c r="B42" s="13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4"/>
    </row>
    <row r="43" spans="2:18" x14ac:dyDescent="0.3">
      <c r="B43" s="13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4"/>
    </row>
    <row r="44" spans="2:18" x14ac:dyDescent="0.3">
      <c r="B44" s="13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4"/>
    </row>
    <row r="45" spans="2:18" x14ac:dyDescent="0.3">
      <c r="B45" s="13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4"/>
    </row>
    <row r="46" spans="2:18" x14ac:dyDescent="0.3">
      <c r="B46" s="13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4"/>
    </row>
    <row r="47" spans="2:18" x14ac:dyDescent="0.3">
      <c r="B47" s="1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4"/>
    </row>
    <row r="48" spans="2:18" x14ac:dyDescent="0.3"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4"/>
    </row>
    <row r="49" spans="2:18" x14ac:dyDescent="0.3">
      <c r="B49" s="13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4"/>
    </row>
    <row r="50" spans="2:18" s="26" customFormat="1" ht="14.4" x14ac:dyDescent="0.25">
      <c r="B50" s="27"/>
      <c r="C50" s="28"/>
      <c r="D50" s="43" t="s">
        <v>51</v>
      </c>
      <c r="E50" s="44"/>
      <c r="F50" s="44"/>
      <c r="G50" s="44"/>
      <c r="H50" s="45"/>
      <c r="I50" s="28"/>
      <c r="J50" s="43" t="s">
        <v>52</v>
      </c>
      <c r="K50" s="44"/>
      <c r="L50" s="44"/>
      <c r="M50" s="44"/>
      <c r="N50" s="44"/>
      <c r="O50" s="44"/>
      <c r="P50" s="45"/>
      <c r="Q50" s="28"/>
      <c r="R50" s="29"/>
    </row>
    <row r="51" spans="2:18" x14ac:dyDescent="0.3">
      <c r="B51" s="13"/>
      <c r="C51" s="17"/>
      <c r="D51" s="46"/>
      <c r="E51" s="17"/>
      <c r="F51" s="17"/>
      <c r="G51" s="17"/>
      <c r="H51" s="47"/>
      <c r="I51" s="17"/>
      <c r="J51" s="46"/>
      <c r="K51" s="17"/>
      <c r="L51" s="17"/>
      <c r="M51" s="17"/>
      <c r="N51" s="17"/>
      <c r="O51" s="17"/>
      <c r="P51" s="47"/>
      <c r="Q51" s="17"/>
      <c r="R51" s="14"/>
    </row>
    <row r="52" spans="2:18" x14ac:dyDescent="0.3">
      <c r="B52" s="13"/>
      <c r="C52" s="17"/>
      <c r="D52" s="46"/>
      <c r="E52" s="17"/>
      <c r="F52" s="17"/>
      <c r="G52" s="17"/>
      <c r="H52" s="47"/>
      <c r="I52" s="17"/>
      <c r="J52" s="46"/>
      <c r="K52" s="17"/>
      <c r="L52" s="17"/>
      <c r="M52" s="17"/>
      <c r="N52" s="17"/>
      <c r="O52" s="17"/>
      <c r="P52" s="47"/>
      <c r="Q52" s="17"/>
      <c r="R52" s="14"/>
    </row>
    <row r="53" spans="2:18" x14ac:dyDescent="0.3">
      <c r="B53" s="13"/>
      <c r="C53" s="17"/>
      <c r="D53" s="46"/>
      <c r="E53" s="17"/>
      <c r="F53" s="17"/>
      <c r="G53" s="17"/>
      <c r="H53" s="47"/>
      <c r="I53" s="17"/>
      <c r="J53" s="46"/>
      <c r="K53" s="17"/>
      <c r="L53" s="17"/>
      <c r="M53" s="17"/>
      <c r="N53" s="17"/>
      <c r="O53" s="17"/>
      <c r="P53" s="47"/>
      <c r="Q53" s="17"/>
      <c r="R53" s="14"/>
    </row>
    <row r="54" spans="2:18" x14ac:dyDescent="0.3">
      <c r="B54" s="13"/>
      <c r="C54" s="17"/>
      <c r="D54" s="46"/>
      <c r="E54" s="17"/>
      <c r="F54" s="17"/>
      <c r="G54" s="17"/>
      <c r="H54" s="47"/>
      <c r="I54" s="17"/>
      <c r="J54" s="46"/>
      <c r="K54" s="17"/>
      <c r="L54" s="17"/>
      <c r="M54" s="17"/>
      <c r="N54" s="17"/>
      <c r="O54" s="17"/>
      <c r="P54" s="47"/>
      <c r="Q54" s="17"/>
      <c r="R54" s="14"/>
    </row>
    <row r="55" spans="2:18" x14ac:dyDescent="0.3">
      <c r="B55" s="13"/>
      <c r="C55" s="17"/>
      <c r="D55" s="46"/>
      <c r="E55" s="17"/>
      <c r="F55" s="17"/>
      <c r="G55" s="17"/>
      <c r="H55" s="47"/>
      <c r="I55" s="17"/>
      <c r="J55" s="46"/>
      <c r="K55" s="17"/>
      <c r="L55" s="17"/>
      <c r="M55" s="17"/>
      <c r="N55" s="17"/>
      <c r="O55" s="17"/>
      <c r="P55" s="47"/>
      <c r="Q55" s="17"/>
      <c r="R55" s="14"/>
    </row>
    <row r="56" spans="2:18" x14ac:dyDescent="0.3">
      <c r="B56" s="13"/>
      <c r="C56" s="17"/>
      <c r="D56" s="46"/>
      <c r="E56" s="17"/>
      <c r="F56" s="17"/>
      <c r="G56" s="17"/>
      <c r="H56" s="47"/>
      <c r="I56" s="17"/>
      <c r="J56" s="46"/>
      <c r="K56" s="17"/>
      <c r="L56" s="17"/>
      <c r="M56" s="17"/>
      <c r="N56" s="17"/>
      <c r="O56" s="17"/>
      <c r="P56" s="47"/>
      <c r="Q56" s="17"/>
      <c r="R56" s="14"/>
    </row>
    <row r="57" spans="2:18" x14ac:dyDescent="0.3">
      <c r="B57" s="13"/>
      <c r="C57" s="17"/>
      <c r="D57" s="46"/>
      <c r="E57" s="17"/>
      <c r="F57" s="17"/>
      <c r="G57" s="17"/>
      <c r="H57" s="47"/>
      <c r="I57" s="17"/>
      <c r="J57" s="46"/>
      <c r="K57" s="17"/>
      <c r="L57" s="17"/>
      <c r="M57" s="17"/>
      <c r="N57" s="17"/>
      <c r="O57" s="17"/>
      <c r="P57" s="47"/>
      <c r="Q57" s="17"/>
      <c r="R57" s="14"/>
    </row>
    <row r="58" spans="2:18" x14ac:dyDescent="0.3">
      <c r="B58" s="13"/>
      <c r="C58" s="17"/>
      <c r="D58" s="46"/>
      <c r="E58" s="17"/>
      <c r="F58" s="17"/>
      <c r="G58" s="17"/>
      <c r="H58" s="47"/>
      <c r="I58" s="17"/>
      <c r="J58" s="46"/>
      <c r="K58" s="17"/>
      <c r="L58" s="17"/>
      <c r="M58" s="17"/>
      <c r="N58" s="17"/>
      <c r="O58" s="17"/>
      <c r="P58" s="47"/>
      <c r="Q58" s="17"/>
      <c r="R58" s="14"/>
    </row>
    <row r="59" spans="2:18" s="26" customFormat="1" ht="14.4" x14ac:dyDescent="0.25">
      <c r="B59" s="27"/>
      <c r="C59" s="28"/>
      <c r="D59" s="48" t="s">
        <v>53</v>
      </c>
      <c r="E59" s="49"/>
      <c r="F59" s="49"/>
      <c r="G59" s="50" t="s">
        <v>54</v>
      </c>
      <c r="H59" s="51"/>
      <c r="I59" s="28"/>
      <c r="J59" s="48" t="s">
        <v>53</v>
      </c>
      <c r="K59" s="49"/>
      <c r="L59" s="49"/>
      <c r="M59" s="49"/>
      <c r="N59" s="50" t="s">
        <v>54</v>
      </c>
      <c r="O59" s="49"/>
      <c r="P59" s="51"/>
      <c r="Q59" s="28"/>
      <c r="R59" s="29"/>
    </row>
    <row r="60" spans="2:18" x14ac:dyDescent="0.3">
      <c r="B60" s="13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4"/>
    </row>
    <row r="61" spans="2:18" s="26" customFormat="1" ht="14.4" x14ac:dyDescent="0.25">
      <c r="B61" s="27"/>
      <c r="C61" s="28"/>
      <c r="D61" s="43" t="s">
        <v>55</v>
      </c>
      <c r="E61" s="44"/>
      <c r="F61" s="44"/>
      <c r="G61" s="44"/>
      <c r="H61" s="45"/>
      <c r="I61" s="28"/>
      <c r="J61" s="43" t="s">
        <v>56</v>
      </c>
      <c r="K61" s="44"/>
      <c r="L61" s="44"/>
      <c r="M61" s="44"/>
      <c r="N61" s="44"/>
      <c r="O61" s="44"/>
      <c r="P61" s="45"/>
      <c r="Q61" s="28"/>
      <c r="R61" s="29"/>
    </row>
    <row r="62" spans="2:18" x14ac:dyDescent="0.3">
      <c r="B62" s="13"/>
      <c r="C62" s="17"/>
      <c r="D62" s="46"/>
      <c r="E62" s="17"/>
      <c r="F62" s="17"/>
      <c r="G62" s="17"/>
      <c r="H62" s="47"/>
      <c r="I62" s="17"/>
      <c r="J62" s="46"/>
      <c r="K62" s="17"/>
      <c r="L62" s="17"/>
      <c r="M62" s="17"/>
      <c r="N62" s="17"/>
      <c r="O62" s="17"/>
      <c r="P62" s="47"/>
      <c r="Q62" s="17"/>
      <c r="R62" s="14"/>
    </row>
    <row r="63" spans="2:18" x14ac:dyDescent="0.3">
      <c r="B63" s="13"/>
      <c r="C63" s="17"/>
      <c r="D63" s="46"/>
      <c r="E63" s="17"/>
      <c r="F63" s="17"/>
      <c r="G63" s="17"/>
      <c r="H63" s="47"/>
      <c r="I63" s="17"/>
      <c r="J63" s="46"/>
      <c r="K63" s="17"/>
      <c r="L63" s="17"/>
      <c r="M63" s="17"/>
      <c r="N63" s="17"/>
      <c r="O63" s="17"/>
      <c r="P63" s="47"/>
      <c r="Q63" s="17"/>
      <c r="R63" s="14"/>
    </row>
    <row r="64" spans="2:18" x14ac:dyDescent="0.3">
      <c r="B64" s="13"/>
      <c r="C64" s="17"/>
      <c r="D64" s="46"/>
      <c r="E64" s="17"/>
      <c r="F64" s="17"/>
      <c r="G64" s="17"/>
      <c r="H64" s="47"/>
      <c r="I64" s="17"/>
      <c r="J64" s="46"/>
      <c r="K64" s="17"/>
      <c r="L64" s="17"/>
      <c r="M64" s="17"/>
      <c r="N64" s="17"/>
      <c r="O64" s="17"/>
      <c r="P64" s="47"/>
      <c r="Q64" s="17"/>
      <c r="R64" s="14"/>
    </row>
    <row r="65" spans="2:18" x14ac:dyDescent="0.3">
      <c r="B65" s="13"/>
      <c r="C65" s="17"/>
      <c r="D65" s="46"/>
      <c r="E65" s="17"/>
      <c r="F65" s="17"/>
      <c r="G65" s="17"/>
      <c r="H65" s="47"/>
      <c r="I65" s="17"/>
      <c r="J65" s="46"/>
      <c r="K65" s="17"/>
      <c r="L65" s="17"/>
      <c r="M65" s="17"/>
      <c r="N65" s="17"/>
      <c r="O65" s="17"/>
      <c r="P65" s="47"/>
      <c r="Q65" s="17"/>
      <c r="R65" s="14"/>
    </row>
    <row r="66" spans="2:18" x14ac:dyDescent="0.3">
      <c r="B66" s="13"/>
      <c r="C66" s="17"/>
      <c r="D66" s="46"/>
      <c r="E66" s="17"/>
      <c r="F66" s="17"/>
      <c r="G66" s="17"/>
      <c r="H66" s="47"/>
      <c r="I66" s="17"/>
      <c r="J66" s="46"/>
      <c r="K66" s="17"/>
      <c r="L66" s="17"/>
      <c r="M66" s="17"/>
      <c r="N66" s="17"/>
      <c r="O66" s="17"/>
      <c r="P66" s="47"/>
      <c r="Q66" s="17"/>
      <c r="R66" s="14"/>
    </row>
    <row r="67" spans="2:18" x14ac:dyDescent="0.3">
      <c r="B67" s="13"/>
      <c r="C67" s="17"/>
      <c r="D67" s="46"/>
      <c r="E67" s="17"/>
      <c r="F67" s="17"/>
      <c r="G67" s="17"/>
      <c r="H67" s="47"/>
      <c r="I67" s="17"/>
      <c r="J67" s="46"/>
      <c r="K67" s="17"/>
      <c r="L67" s="17"/>
      <c r="M67" s="17"/>
      <c r="N67" s="17"/>
      <c r="O67" s="17"/>
      <c r="P67" s="47"/>
      <c r="Q67" s="17"/>
      <c r="R67" s="14"/>
    </row>
    <row r="68" spans="2:18" x14ac:dyDescent="0.3">
      <c r="B68" s="13"/>
      <c r="C68" s="17"/>
      <c r="D68" s="46"/>
      <c r="E68" s="17"/>
      <c r="F68" s="17"/>
      <c r="G68" s="17"/>
      <c r="H68" s="47"/>
      <c r="I68" s="17"/>
      <c r="J68" s="46"/>
      <c r="K68" s="17"/>
      <c r="L68" s="17"/>
      <c r="M68" s="17"/>
      <c r="N68" s="17"/>
      <c r="O68" s="17"/>
      <c r="P68" s="47"/>
      <c r="Q68" s="17"/>
      <c r="R68" s="14"/>
    </row>
    <row r="69" spans="2:18" x14ac:dyDescent="0.3">
      <c r="B69" s="13"/>
      <c r="C69" s="17"/>
      <c r="D69" s="46"/>
      <c r="E69" s="17"/>
      <c r="F69" s="17"/>
      <c r="G69" s="17"/>
      <c r="H69" s="47"/>
      <c r="I69" s="17"/>
      <c r="J69" s="46"/>
      <c r="K69" s="17"/>
      <c r="L69" s="17"/>
      <c r="M69" s="17"/>
      <c r="N69" s="17"/>
      <c r="O69" s="17"/>
      <c r="P69" s="47"/>
      <c r="Q69" s="17"/>
      <c r="R69" s="14"/>
    </row>
    <row r="70" spans="2:18" s="26" customFormat="1" ht="14.4" x14ac:dyDescent="0.25">
      <c r="B70" s="27"/>
      <c r="C70" s="28"/>
      <c r="D70" s="48" t="s">
        <v>53</v>
      </c>
      <c r="E70" s="49"/>
      <c r="F70" s="49"/>
      <c r="G70" s="50" t="s">
        <v>54</v>
      </c>
      <c r="H70" s="51"/>
      <c r="I70" s="28"/>
      <c r="J70" s="48" t="s">
        <v>53</v>
      </c>
      <c r="K70" s="49"/>
      <c r="L70" s="49"/>
      <c r="M70" s="49"/>
      <c r="N70" s="50" t="s">
        <v>54</v>
      </c>
      <c r="O70" s="49"/>
      <c r="P70" s="51"/>
      <c r="Q70" s="28"/>
      <c r="R70" s="29"/>
    </row>
    <row r="71" spans="2:18" s="26" customFormat="1" ht="14.4" customHeight="1" x14ac:dyDescent="0.25"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/>
    </row>
    <row r="75" spans="2:18" s="26" customFormat="1" ht="6.9" customHeight="1" x14ac:dyDescent="0.25"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7"/>
    </row>
    <row r="76" spans="2:18" s="26" customFormat="1" ht="36.9" customHeight="1" x14ac:dyDescent="0.25">
      <c r="B76" s="27"/>
      <c r="C76" s="178" t="s">
        <v>106</v>
      </c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29"/>
    </row>
    <row r="77" spans="2:18" s="26" customFormat="1" ht="6.9" customHeight="1" x14ac:dyDescent="0.25"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</row>
    <row r="78" spans="2:18" s="26" customFormat="1" ht="30" customHeight="1" x14ac:dyDescent="0.25">
      <c r="B78" s="27"/>
      <c r="C78" s="21" t="s">
        <v>18</v>
      </c>
      <c r="D78" s="28"/>
      <c r="E78" s="28"/>
      <c r="F78" s="205" t="str">
        <f>F6</f>
        <v>Stavební úpravy objektů Vodovod Hamr</v>
      </c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8"/>
      <c r="R78" s="29"/>
    </row>
    <row r="79" spans="2:18" s="26" customFormat="1" ht="36.9" customHeight="1" x14ac:dyDescent="0.25">
      <c r="B79" s="27"/>
      <c r="C79" s="64" t="s">
        <v>103</v>
      </c>
      <c r="D79" s="28"/>
      <c r="E79" s="28"/>
      <c r="F79" s="190" t="str">
        <f>F7</f>
        <v>VV01 - Zdravotně technická instalace</v>
      </c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28"/>
      <c r="R79" s="29"/>
    </row>
    <row r="80" spans="2:18" s="26" customFormat="1" ht="6.9" customHeight="1" x14ac:dyDescent="0.25">
      <c r="B80" s="27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9"/>
    </row>
    <row r="81" spans="2:47" s="26" customFormat="1" ht="18" customHeight="1" x14ac:dyDescent="0.25">
      <c r="B81" s="27"/>
      <c r="C81" s="21" t="s">
        <v>22</v>
      </c>
      <c r="D81" s="28"/>
      <c r="E81" s="28"/>
      <c r="F81" s="19" t="str">
        <f>F9</f>
        <v>par.č. st.160/1 a 160/5 k.ú. Hamr</v>
      </c>
      <c r="G81" s="28"/>
      <c r="H81" s="28"/>
      <c r="I81" s="28"/>
      <c r="J81" s="28"/>
      <c r="K81" s="21" t="s">
        <v>24</v>
      </c>
      <c r="L81" s="28"/>
      <c r="M81" s="211" t="str">
        <f>IF(O9="","",O9)</f>
        <v>26. 4. 2019</v>
      </c>
      <c r="N81" s="211"/>
      <c r="O81" s="211"/>
      <c r="P81" s="211"/>
      <c r="Q81" s="28"/>
      <c r="R81" s="29"/>
    </row>
    <row r="82" spans="2:47" s="26" customFormat="1" ht="6.9" customHeight="1" x14ac:dyDescent="0.25"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9"/>
    </row>
    <row r="83" spans="2:47" s="26" customFormat="1" ht="13.2" x14ac:dyDescent="0.25">
      <c r="B83" s="27"/>
      <c r="C83" s="21" t="s">
        <v>26</v>
      </c>
      <c r="D83" s="28"/>
      <c r="E83" s="28"/>
      <c r="F83" s="19" t="str">
        <f>E12</f>
        <v>Vodovod Hamr, palackého náám. 46, Třeboň</v>
      </c>
      <c r="G83" s="28"/>
      <c r="H83" s="28"/>
      <c r="I83" s="28"/>
      <c r="J83" s="28"/>
      <c r="K83" s="21" t="s">
        <v>32</v>
      </c>
      <c r="L83" s="28"/>
      <c r="M83" s="179" t="str">
        <f>E18</f>
        <v>JH Plan</v>
      </c>
      <c r="N83" s="179"/>
      <c r="O83" s="179"/>
      <c r="P83" s="179"/>
      <c r="Q83" s="179"/>
      <c r="R83" s="29"/>
    </row>
    <row r="84" spans="2:47" s="26" customFormat="1" ht="14.4" customHeight="1" x14ac:dyDescent="0.25">
      <c r="B84" s="27"/>
      <c r="C84" s="21" t="s">
        <v>30</v>
      </c>
      <c r="D84" s="28"/>
      <c r="E84" s="28"/>
      <c r="F84" s="19" t="str">
        <f>IF(E15="","",E15)</f>
        <v>Vyplň údaj</v>
      </c>
      <c r="G84" s="28"/>
      <c r="H84" s="28"/>
      <c r="I84" s="28"/>
      <c r="J84" s="28"/>
      <c r="K84" s="21" t="s">
        <v>35</v>
      </c>
      <c r="L84" s="28"/>
      <c r="M84" s="179" t="str">
        <f>E21</f>
        <v xml:space="preserve"> </v>
      </c>
      <c r="N84" s="179"/>
      <c r="O84" s="179"/>
      <c r="P84" s="179"/>
      <c r="Q84" s="179"/>
      <c r="R84" s="29"/>
    </row>
    <row r="85" spans="2:47" s="26" customFormat="1" ht="10.35" customHeight="1" x14ac:dyDescent="0.25">
      <c r="B85" s="27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9"/>
    </row>
    <row r="86" spans="2:47" s="26" customFormat="1" ht="29.25" customHeight="1" x14ac:dyDescent="0.25">
      <c r="B86" s="27"/>
      <c r="C86" s="212" t="s">
        <v>107</v>
      </c>
      <c r="D86" s="212"/>
      <c r="E86" s="212"/>
      <c r="F86" s="212"/>
      <c r="G86" s="212"/>
      <c r="H86" s="110"/>
      <c r="I86" s="110"/>
      <c r="J86" s="110"/>
      <c r="K86" s="110"/>
      <c r="L86" s="110"/>
      <c r="M86" s="110"/>
      <c r="N86" s="212" t="s">
        <v>108</v>
      </c>
      <c r="O86" s="212"/>
      <c r="P86" s="212"/>
      <c r="Q86" s="212"/>
      <c r="R86" s="29"/>
    </row>
    <row r="87" spans="2:47" s="26" customFormat="1" ht="10.35" customHeight="1" x14ac:dyDescent="0.25">
      <c r="B87" s="27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9"/>
    </row>
    <row r="88" spans="2:47" s="26" customFormat="1" ht="29.25" customHeight="1" x14ac:dyDescent="0.25">
      <c r="B88" s="27"/>
      <c r="C88" s="118" t="s">
        <v>109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197">
        <f>N123</f>
        <v>0</v>
      </c>
      <c r="O88" s="197"/>
      <c r="P88" s="197"/>
      <c r="Q88" s="197"/>
      <c r="R88" s="29"/>
      <c r="AU88" s="9" t="s">
        <v>110</v>
      </c>
    </row>
    <row r="89" spans="2:47" s="119" customFormat="1" ht="24.9" customHeight="1" x14ac:dyDescent="0.25">
      <c r="B89" s="120"/>
      <c r="C89" s="121"/>
      <c r="D89" s="122" t="s">
        <v>111</v>
      </c>
      <c r="E89" s="121"/>
      <c r="F89" s="121"/>
      <c r="G89" s="121"/>
      <c r="H89" s="121"/>
      <c r="I89" s="121"/>
      <c r="J89" s="121"/>
      <c r="K89" s="121"/>
      <c r="L89" s="121"/>
      <c r="M89" s="121"/>
      <c r="N89" s="213">
        <f>N124</f>
        <v>0</v>
      </c>
      <c r="O89" s="213"/>
      <c r="P89" s="213"/>
      <c r="Q89" s="213"/>
      <c r="R89" s="123"/>
    </row>
    <row r="90" spans="2:47" s="124" customFormat="1" ht="19.95" customHeight="1" x14ac:dyDescent="0.25">
      <c r="B90" s="125"/>
      <c r="C90" s="126"/>
      <c r="D90" s="94" t="s">
        <v>112</v>
      </c>
      <c r="E90" s="126"/>
      <c r="F90" s="126"/>
      <c r="G90" s="126"/>
      <c r="H90" s="126"/>
      <c r="I90" s="126"/>
      <c r="J90" s="126"/>
      <c r="K90" s="126"/>
      <c r="L90" s="126"/>
      <c r="M90" s="126"/>
      <c r="N90" s="201">
        <f>N125</f>
        <v>0</v>
      </c>
      <c r="O90" s="201"/>
      <c r="P90" s="201"/>
      <c r="Q90" s="201"/>
      <c r="R90" s="127"/>
    </row>
    <row r="91" spans="2:47" s="124" customFormat="1" ht="19.95" customHeight="1" x14ac:dyDescent="0.25">
      <c r="B91" s="125"/>
      <c r="C91" s="126"/>
      <c r="D91" s="94" t="s">
        <v>113</v>
      </c>
      <c r="E91" s="126"/>
      <c r="F91" s="126"/>
      <c r="G91" s="126"/>
      <c r="H91" s="126"/>
      <c r="I91" s="126"/>
      <c r="J91" s="126"/>
      <c r="K91" s="126"/>
      <c r="L91" s="126"/>
      <c r="M91" s="126"/>
      <c r="N91" s="201">
        <f>N150</f>
        <v>0</v>
      </c>
      <c r="O91" s="201"/>
      <c r="P91" s="201"/>
      <c r="Q91" s="201"/>
      <c r="R91" s="127"/>
    </row>
    <row r="92" spans="2:47" s="124" customFormat="1" ht="19.95" customHeight="1" x14ac:dyDescent="0.25">
      <c r="B92" s="125"/>
      <c r="C92" s="126"/>
      <c r="D92" s="94" t="s">
        <v>114</v>
      </c>
      <c r="E92" s="126"/>
      <c r="F92" s="126"/>
      <c r="G92" s="126"/>
      <c r="H92" s="126"/>
      <c r="I92" s="126"/>
      <c r="J92" s="126"/>
      <c r="K92" s="126"/>
      <c r="L92" s="126"/>
      <c r="M92" s="126"/>
      <c r="N92" s="201">
        <f>N169</f>
        <v>0</v>
      </c>
      <c r="O92" s="201"/>
      <c r="P92" s="201"/>
      <c r="Q92" s="201"/>
      <c r="R92" s="127"/>
    </row>
    <row r="93" spans="2:47" s="124" customFormat="1" ht="19.95" customHeight="1" x14ac:dyDescent="0.25">
      <c r="B93" s="125"/>
      <c r="C93" s="126"/>
      <c r="D93" s="94" t="s">
        <v>115</v>
      </c>
      <c r="E93" s="126"/>
      <c r="F93" s="126"/>
      <c r="G93" s="126"/>
      <c r="H93" s="126"/>
      <c r="I93" s="126"/>
      <c r="J93" s="126"/>
      <c r="K93" s="126"/>
      <c r="L93" s="126"/>
      <c r="M93" s="126"/>
      <c r="N93" s="201">
        <f>N213</f>
        <v>0</v>
      </c>
      <c r="O93" s="201"/>
      <c r="P93" s="201"/>
      <c r="Q93" s="201"/>
      <c r="R93" s="127"/>
    </row>
    <row r="94" spans="2:47" s="124" customFormat="1" ht="19.95" customHeight="1" x14ac:dyDescent="0.25">
      <c r="B94" s="125"/>
      <c r="C94" s="126"/>
      <c r="D94" s="94" t="s">
        <v>116</v>
      </c>
      <c r="E94" s="126"/>
      <c r="F94" s="126"/>
      <c r="G94" s="126"/>
      <c r="H94" s="126"/>
      <c r="I94" s="126"/>
      <c r="J94" s="126"/>
      <c r="K94" s="126"/>
      <c r="L94" s="126"/>
      <c r="M94" s="126"/>
      <c r="N94" s="201">
        <f>N219</f>
        <v>0</v>
      </c>
      <c r="O94" s="201"/>
      <c r="P94" s="201"/>
      <c r="Q94" s="201"/>
      <c r="R94" s="127"/>
    </row>
    <row r="95" spans="2:47" s="124" customFormat="1" ht="19.95" customHeight="1" x14ac:dyDescent="0.25">
      <c r="B95" s="125"/>
      <c r="C95" s="126"/>
      <c r="D95" s="94" t="s">
        <v>117</v>
      </c>
      <c r="E95" s="126"/>
      <c r="F95" s="126"/>
      <c r="G95" s="126"/>
      <c r="H95" s="126"/>
      <c r="I95" s="126"/>
      <c r="J95" s="126"/>
      <c r="K95" s="126"/>
      <c r="L95" s="126"/>
      <c r="M95" s="126"/>
      <c r="N95" s="201">
        <f>N227</f>
        <v>0</v>
      </c>
      <c r="O95" s="201"/>
      <c r="P95" s="201"/>
      <c r="Q95" s="201"/>
      <c r="R95" s="127"/>
    </row>
    <row r="96" spans="2:47" s="119" customFormat="1" ht="24.9" customHeight="1" x14ac:dyDescent="0.25">
      <c r="B96" s="120"/>
      <c r="C96" s="121"/>
      <c r="D96" s="122" t="s">
        <v>118</v>
      </c>
      <c r="E96" s="121"/>
      <c r="F96" s="121"/>
      <c r="G96" s="121"/>
      <c r="H96" s="121"/>
      <c r="I96" s="121"/>
      <c r="J96" s="121"/>
      <c r="K96" s="121"/>
      <c r="L96" s="121"/>
      <c r="M96" s="121"/>
      <c r="N96" s="213">
        <f>N233</f>
        <v>0</v>
      </c>
      <c r="O96" s="213"/>
      <c r="P96" s="213"/>
      <c r="Q96" s="213"/>
      <c r="R96" s="123"/>
    </row>
    <row r="97" spans="2:65" s="26" customFormat="1" ht="21.9" customHeight="1" x14ac:dyDescent="0.25">
      <c r="B97" s="2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9"/>
    </row>
    <row r="98" spans="2:65" s="26" customFormat="1" ht="29.25" customHeight="1" x14ac:dyDescent="0.25">
      <c r="B98" s="27"/>
      <c r="C98" s="118" t="s">
        <v>119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14">
        <f>ROUND(N99+N100+N101+N102+N103+N104,2)</f>
        <v>0</v>
      </c>
      <c r="O98" s="214"/>
      <c r="P98" s="214"/>
      <c r="Q98" s="214"/>
      <c r="R98" s="29"/>
      <c r="T98" s="128"/>
      <c r="U98" s="129" t="s">
        <v>41</v>
      </c>
    </row>
    <row r="99" spans="2:65" s="26" customFormat="1" ht="18" customHeight="1" x14ac:dyDescent="0.25">
      <c r="B99" s="130"/>
      <c r="C99" s="131"/>
      <c r="D99" s="202" t="s">
        <v>120</v>
      </c>
      <c r="E99" s="202"/>
      <c r="F99" s="202"/>
      <c r="G99" s="202"/>
      <c r="H99" s="202"/>
      <c r="I99" s="131"/>
      <c r="J99" s="131"/>
      <c r="K99" s="131"/>
      <c r="L99" s="131"/>
      <c r="M99" s="131"/>
      <c r="N99" s="200">
        <f>ROUND(N88*T99,2)</f>
        <v>0</v>
      </c>
      <c r="O99" s="200"/>
      <c r="P99" s="200"/>
      <c r="Q99" s="200"/>
      <c r="R99" s="132"/>
      <c r="S99" s="133"/>
      <c r="T99" s="134"/>
      <c r="U99" s="135" t="s">
        <v>42</v>
      </c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6" t="s">
        <v>121</v>
      </c>
      <c r="AZ99" s="133"/>
      <c r="BA99" s="133"/>
      <c r="BB99" s="133"/>
      <c r="BC99" s="133"/>
      <c r="BD99" s="133"/>
      <c r="BE99" s="137">
        <f t="shared" ref="BE99:BE104" si="0">IF(U99="základní",N99,0)</f>
        <v>0</v>
      </c>
      <c r="BF99" s="137">
        <f t="shared" ref="BF99:BF104" si="1">IF(U99="snížená",N99,0)</f>
        <v>0</v>
      </c>
      <c r="BG99" s="137">
        <f t="shared" ref="BG99:BG104" si="2">IF(U99="zákl. přenesená",N99,0)</f>
        <v>0</v>
      </c>
      <c r="BH99" s="137">
        <f t="shared" ref="BH99:BH104" si="3">IF(U99="sníž. přenesená",N99,0)</f>
        <v>0</v>
      </c>
      <c r="BI99" s="137">
        <f t="shared" ref="BI99:BI104" si="4">IF(U99="nulová",N99,0)</f>
        <v>0</v>
      </c>
      <c r="BJ99" s="136" t="s">
        <v>85</v>
      </c>
      <c r="BK99" s="133"/>
      <c r="BL99" s="133"/>
      <c r="BM99" s="133"/>
    </row>
    <row r="100" spans="2:65" s="26" customFormat="1" ht="18" customHeight="1" x14ac:dyDescent="0.25">
      <c r="B100" s="130"/>
      <c r="C100" s="131"/>
      <c r="D100" s="202" t="s">
        <v>122</v>
      </c>
      <c r="E100" s="202"/>
      <c r="F100" s="202"/>
      <c r="G100" s="202"/>
      <c r="H100" s="202"/>
      <c r="I100" s="131"/>
      <c r="J100" s="131"/>
      <c r="K100" s="131"/>
      <c r="L100" s="131"/>
      <c r="M100" s="131"/>
      <c r="N100" s="200">
        <f>ROUND(N88*T100,2)</f>
        <v>0</v>
      </c>
      <c r="O100" s="200"/>
      <c r="P100" s="200"/>
      <c r="Q100" s="200"/>
      <c r="R100" s="132"/>
      <c r="S100" s="133"/>
      <c r="T100" s="134"/>
      <c r="U100" s="135" t="s">
        <v>42</v>
      </c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6" t="s">
        <v>121</v>
      </c>
      <c r="AZ100" s="133"/>
      <c r="BA100" s="133"/>
      <c r="BB100" s="133"/>
      <c r="BC100" s="133"/>
      <c r="BD100" s="133"/>
      <c r="BE100" s="137">
        <f t="shared" si="0"/>
        <v>0</v>
      </c>
      <c r="BF100" s="137">
        <f t="shared" si="1"/>
        <v>0</v>
      </c>
      <c r="BG100" s="137">
        <f t="shared" si="2"/>
        <v>0</v>
      </c>
      <c r="BH100" s="137">
        <f t="shared" si="3"/>
        <v>0</v>
      </c>
      <c r="BI100" s="137">
        <f t="shared" si="4"/>
        <v>0</v>
      </c>
      <c r="BJ100" s="136" t="s">
        <v>85</v>
      </c>
      <c r="BK100" s="133"/>
      <c r="BL100" s="133"/>
      <c r="BM100" s="133"/>
    </row>
    <row r="101" spans="2:65" s="26" customFormat="1" ht="18" customHeight="1" x14ac:dyDescent="0.25">
      <c r="B101" s="130"/>
      <c r="C101" s="131"/>
      <c r="D101" s="202" t="s">
        <v>123</v>
      </c>
      <c r="E101" s="202"/>
      <c r="F101" s="202"/>
      <c r="G101" s="202"/>
      <c r="H101" s="202"/>
      <c r="I101" s="131"/>
      <c r="J101" s="131"/>
      <c r="K101" s="131"/>
      <c r="L101" s="131"/>
      <c r="M101" s="131"/>
      <c r="N101" s="200">
        <f>ROUND(N88*T101,2)</f>
        <v>0</v>
      </c>
      <c r="O101" s="200"/>
      <c r="P101" s="200"/>
      <c r="Q101" s="200"/>
      <c r="R101" s="132"/>
      <c r="S101" s="133"/>
      <c r="T101" s="134"/>
      <c r="U101" s="135" t="s">
        <v>42</v>
      </c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6" t="s">
        <v>121</v>
      </c>
      <c r="AZ101" s="133"/>
      <c r="BA101" s="133"/>
      <c r="BB101" s="133"/>
      <c r="BC101" s="133"/>
      <c r="BD101" s="133"/>
      <c r="BE101" s="137">
        <f t="shared" si="0"/>
        <v>0</v>
      </c>
      <c r="BF101" s="137">
        <f t="shared" si="1"/>
        <v>0</v>
      </c>
      <c r="BG101" s="137">
        <f t="shared" si="2"/>
        <v>0</v>
      </c>
      <c r="BH101" s="137">
        <f t="shared" si="3"/>
        <v>0</v>
      </c>
      <c r="BI101" s="137">
        <f t="shared" si="4"/>
        <v>0</v>
      </c>
      <c r="BJ101" s="136" t="s">
        <v>85</v>
      </c>
      <c r="BK101" s="133"/>
      <c r="BL101" s="133"/>
      <c r="BM101" s="133"/>
    </row>
    <row r="102" spans="2:65" s="26" customFormat="1" ht="18" customHeight="1" x14ac:dyDescent="0.25">
      <c r="B102" s="130"/>
      <c r="C102" s="131"/>
      <c r="D102" s="202" t="s">
        <v>124</v>
      </c>
      <c r="E102" s="202"/>
      <c r="F102" s="202"/>
      <c r="G102" s="202"/>
      <c r="H102" s="202"/>
      <c r="I102" s="131"/>
      <c r="J102" s="131"/>
      <c r="K102" s="131"/>
      <c r="L102" s="131"/>
      <c r="M102" s="131"/>
      <c r="N102" s="200">
        <f>ROUND(N88*T102,2)</f>
        <v>0</v>
      </c>
      <c r="O102" s="200"/>
      <c r="P102" s="200"/>
      <c r="Q102" s="200"/>
      <c r="R102" s="132"/>
      <c r="S102" s="133"/>
      <c r="T102" s="134"/>
      <c r="U102" s="135" t="s">
        <v>42</v>
      </c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6" t="s">
        <v>121</v>
      </c>
      <c r="AZ102" s="133"/>
      <c r="BA102" s="133"/>
      <c r="BB102" s="133"/>
      <c r="BC102" s="133"/>
      <c r="BD102" s="133"/>
      <c r="BE102" s="137">
        <f t="shared" si="0"/>
        <v>0</v>
      </c>
      <c r="BF102" s="137">
        <f t="shared" si="1"/>
        <v>0</v>
      </c>
      <c r="BG102" s="137">
        <f t="shared" si="2"/>
        <v>0</v>
      </c>
      <c r="BH102" s="137">
        <f t="shared" si="3"/>
        <v>0</v>
      </c>
      <c r="BI102" s="137">
        <f t="shared" si="4"/>
        <v>0</v>
      </c>
      <c r="BJ102" s="136" t="s">
        <v>85</v>
      </c>
      <c r="BK102" s="133"/>
      <c r="BL102" s="133"/>
      <c r="BM102" s="133"/>
    </row>
    <row r="103" spans="2:65" s="26" customFormat="1" ht="18" customHeight="1" x14ac:dyDescent="0.25">
      <c r="B103" s="130"/>
      <c r="C103" s="131"/>
      <c r="D103" s="202" t="s">
        <v>125</v>
      </c>
      <c r="E103" s="202"/>
      <c r="F103" s="202"/>
      <c r="G103" s="202"/>
      <c r="H103" s="202"/>
      <c r="I103" s="131"/>
      <c r="J103" s="131"/>
      <c r="K103" s="131"/>
      <c r="L103" s="131"/>
      <c r="M103" s="131"/>
      <c r="N103" s="200">
        <f>ROUND(N88*T103,2)</f>
        <v>0</v>
      </c>
      <c r="O103" s="200"/>
      <c r="P103" s="200"/>
      <c r="Q103" s="200"/>
      <c r="R103" s="132"/>
      <c r="S103" s="133"/>
      <c r="T103" s="134"/>
      <c r="U103" s="135" t="s">
        <v>42</v>
      </c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6" t="s">
        <v>121</v>
      </c>
      <c r="AZ103" s="133"/>
      <c r="BA103" s="133"/>
      <c r="BB103" s="133"/>
      <c r="BC103" s="133"/>
      <c r="BD103" s="133"/>
      <c r="BE103" s="137">
        <f t="shared" si="0"/>
        <v>0</v>
      </c>
      <c r="BF103" s="137">
        <f t="shared" si="1"/>
        <v>0</v>
      </c>
      <c r="BG103" s="137">
        <f t="shared" si="2"/>
        <v>0</v>
      </c>
      <c r="BH103" s="137">
        <f t="shared" si="3"/>
        <v>0</v>
      </c>
      <c r="BI103" s="137">
        <f t="shared" si="4"/>
        <v>0</v>
      </c>
      <c r="BJ103" s="136" t="s">
        <v>85</v>
      </c>
      <c r="BK103" s="133"/>
      <c r="BL103" s="133"/>
      <c r="BM103" s="133"/>
    </row>
    <row r="104" spans="2:65" s="26" customFormat="1" ht="18" customHeight="1" x14ac:dyDescent="0.25">
      <c r="B104" s="130"/>
      <c r="C104" s="131"/>
      <c r="D104" s="138" t="s">
        <v>126</v>
      </c>
      <c r="E104" s="131"/>
      <c r="F104" s="131"/>
      <c r="G104" s="131"/>
      <c r="H104" s="131"/>
      <c r="I104" s="131"/>
      <c r="J104" s="131"/>
      <c r="K104" s="131"/>
      <c r="L104" s="131"/>
      <c r="M104" s="131"/>
      <c r="N104" s="200">
        <f>ROUND(N88*T104,2)</f>
        <v>0</v>
      </c>
      <c r="O104" s="200"/>
      <c r="P104" s="200"/>
      <c r="Q104" s="200"/>
      <c r="R104" s="132"/>
      <c r="S104" s="133"/>
      <c r="T104" s="139"/>
      <c r="U104" s="140" t="s">
        <v>42</v>
      </c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6" t="s">
        <v>127</v>
      </c>
      <c r="AZ104" s="133"/>
      <c r="BA104" s="133"/>
      <c r="BB104" s="133"/>
      <c r="BC104" s="133"/>
      <c r="BD104" s="133"/>
      <c r="BE104" s="137">
        <f t="shared" si="0"/>
        <v>0</v>
      </c>
      <c r="BF104" s="137">
        <f t="shared" si="1"/>
        <v>0</v>
      </c>
      <c r="BG104" s="137">
        <f t="shared" si="2"/>
        <v>0</v>
      </c>
      <c r="BH104" s="137">
        <f t="shared" si="3"/>
        <v>0</v>
      </c>
      <c r="BI104" s="137">
        <f t="shared" si="4"/>
        <v>0</v>
      </c>
      <c r="BJ104" s="136" t="s">
        <v>85</v>
      </c>
      <c r="BK104" s="133"/>
      <c r="BL104" s="133"/>
      <c r="BM104" s="133"/>
    </row>
    <row r="105" spans="2:65" s="26" customFormat="1" x14ac:dyDescent="0.25">
      <c r="B105" s="2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9"/>
    </row>
    <row r="106" spans="2:65" s="26" customFormat="1" ht="29.25" customHeight="1" x14ac:dyDescent="0.25">
      <c r="B106" s="27"/>
      <c r="C106" s="109" t="s">
        <v>95</v>
      </c>
      <c r="D106" s="110"/>
      <c r="E106" s="110"/>
      <c r="F106" s="110"/>
      <c r="G106" s="110"/>
      <c r="H106" s="110"/>
      <c r="I106" s="110"/>
      <c r="J106" s="110"/>
      <c r="K106" s="110"/>
      <c r="L106" s="203">
        <f>ROUND(SUM(N88+N98),2)</f>
        <v>0</v>
      </c>
      <c r="M106" s="203"/>
      <c r="N106" s="203"/>
      <c r="O106" s="203"/>
      <c r="P106" s="203"/>
      <c r="Q106" s="203"/>
      <c r="R106" s="29"/>
    </row>
    <row r="107" spans="2:65" s="26" customFormat="1" ht="6.9" customHeight="1" x14ac:dyDescent="0.25"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4"/>
    </row>
    <row r="111" spans="2:65" s="26" customFormat="1" ht="6.9" customHeight="1" x14ac:dyDescent="0.25"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7"/>
    </row>
    <row r="112" spans="2:65" s="26" customFormat="1" ht="36.9" customHeight="1" x14ac:dyDescent="0.25">
      <c r="B112" s="27"/>
      <c r="C112" s="178" t="s">
        <v>128</v>
      </c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29"/>
    </row>
    <row r="113" spans="2:65" s="26" customFormat="1" ht="6.9" customHeight="1" x14ac:dyDescent="0.25">
      <c r="B113" s="27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9"/>
    </row>
    <row r="114" spans="2:65" s="26" customFormat="1" ht="30" customHeight="1" x14ac:dyDescent="0.25">
      <c r="B114" s="27"/>
      <c r="C114" s="21" t="s">
        <v>18</v>
      </c>
      <c r="D114" s="28"/>
      <c r="E114" s="28"/>
      <c r="F114" s="205" t="str">
        <f>F6</f>
        <v>Stavební úpravy objektů Vodovod Hamr</v>
      </c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8"/>
      <c r="R114" s="29"/>
    </row>
    <row r="115" spans="2:65" s="26" customFormat="1" ht="36.9" customHeight="1" x14ac:dyDescent="0.25">
      <c r="B115" s="27"/>
      <c r="C115" s="64" t="s">
        <v>103</v>
      </c>
      <c r="D115" s="28"/>
      <c r="E115" s="28"/>
      <c r="F115" s="190" t="str">
        <f>F7</f>
        <v>VV01 - Zdravotně technická instalace</v>
      </c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28"/>
      <c r="R115" s="29"/>
    </row>
    <row r="116" spans="2:65" s="26" customFormat="1" ht="6.9" customHeight="1" x14ac:dyDescent="0.25">
      <c r="B116" s="27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9"/>
    </row>
    <row r="117" spans="2:65" s="26" customFormat="1" ht="18" customHeight="1" x14ac:dyDescent="0.25">
      <c r="B117" s="27"/>
      <c r="C117" s="21" t="s">
        <v>22</v>
      </c>
      <c r="D117" s="28"/>
      <c r="E117" s="28"/>
      <c r="F117" s="19" t="str">
        <f>F9</f>
        <v>par.č. st.160/1 a 160/5 k.ú. Hamr</v>
      </c>
      <c r="G117" s="28"/>
      <c r="H117" s="28"/>
      <c r="I117" s="28"/>
      <c r="J117" s="28"/>
      <c r="K117" s="21" t="s">
        <v>24</v>
      </c>
      <c r="L117" s="28"/>
      <c r="M117" s="211" t="str">
        <f>IF(O9="","",O9)</f>
        <v>26. 4. 2019</v>
      </c>
      <c r="N117" s="211"/>
      <c r="O117" s="211"/>
      <c r="P117" s="211"/>
      <c r="Q117" s="28"/>
      <c r="R117" s="29"/>
    </row>
    <row r="118" spans="2:65" s="26" customFormat="1" ht="6.9" customHeight="1" x14ac:dyDescent="0.25">
      <c r="B118" s="27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</row>
    <row r="119" spans="2:65" s="26" customFormat="1" ht="13.2" x14ac:dyDescent="0.25">
      <c r="B119" s="27"/>
      <c r="C119" s="21" t="s">
        <v>26</v>
      </c>
      <c r="D119" s="28"/>
      <c r="E119" s="28"/>
      <c r="F119" s="19" t="str">
        <f>E12</f>
        <v>Vodovod Hamr, palackého náám. 46, Třeboň</v>
      </c>
      <c r="G119" s="28"/>
      <c r="H119" s="28"/>
      <c r="I119" s="28"/>
      <c r="J119" s="28"/>
      <c r="K119" s="21" t="s">
        <v>32</v>
      </c>
      <c r="L119" s="28"/>
      <c r="M119" s="179" t="str">
        <f>E18</f>
        <v>JH Plan</v>
      </c>
      <c r="N119" s="179"/>
      <c r="O119" s="179"/>
      <c r="P119" s="179"/>
      <c r="Q119" s="179"/>
      <c r="R119" s="29"/>
    </row>
    <row r="120" spans="2:65" s="26" customFormat="1" ht="14.4" customHeight="1" x14ac:dyDescent="0.25">
      <c r="B120" s="27"/>
      <c r="C120" s="21" t="s">
        <v>30</v>
      </c>
      <c r="D120" s="28"/>
      <c r="E120" s="28"/>
      <c r="F120" s="19" t="str">
        <f>IF(E15="","",E15)</f>
        <v>Vyplň údaj</v>
      </c>
      <c r="G120" s="28"/>
      <c r="H120" s="28"/>
      <c r="I120" s="28"/>
      <c r="J120" s="28"/>
      <c r="K120" s="21" t="s">
        <v>35</v>
      </c>
      <c r="L120" s="28"/>
      <c r="M120" s="179" t="str">
        <f>E21</f>
        <v xml:space="preserve"> </v>
      </c>
      <c r="N120" s="179"/>
      <c r="O120" s="179"/>
      <c r="P120" s="179"/>
      <c r="Q120" s="179"/>
      <c r="R120" s="29"/>
    </row>
    <row r="121" spans="2:65" s="26" customFormat="1" ht="10.35" customHeight="1" x14ac:dyDescent="0.25">
      <c r="B121" s="27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9"/>
    </row>
    <row r="122" spans="2:65" s="141" customFormat="1" ht="29.25" customHeight="1" x14ac:dyDescent="0.25">
      <c r="B122" s="142"/>
      <c r="C122" s="143" t="s">
        <v>129</v>
      </c>
      <c r="D122" s="144" t="s">
        <v>130</v>
      </c>
      <c r="E122" s="144" t="s">
        <v>59</v>
      </c>
      <c r="F122" s="215" t="s">
        <v>131</v>
      </c>
      <c r="G122" s="215"/>
      <c r="H122" s="215"/>
      <c r="I122" s="215"/>
      <c r="J122" s="144" t="s">
        <v>132</v>
      </c>
      <c r="K122" s="144" t="s">
        <v>133</v>
      </c>
      <c r="L122" s="215" t="s">
        <v>134</v>
      </c>
      <c r="M122" s="215"/>
      <c r="N122" s="216" t="s">
        <v>108</v>
      </c>
      <c r="O122" s="216"/>
      <c r="P122" s="216"/>
      <c r="Q122" s="216"/>
      <c r="R122" s="145"/>
      <c r="T122" s="71" t="s">
        <v>135</v>
      </c>
      <c r="U122" s="72" t="s">
        <v>41</v>
      </c>
      <c r="V122" s="72" t="s">
        <v>136</v>
      </c>
      <c r="W122" s="72" t="s">
        <v>137</v>
      </c>
      <c r="X122" s="72" t="s">
        <v>138</v>
      </c>
      <c r="Y122" s="72" t="s">
        <v>139</v>
      </c>
      <c r="Z122" s="72" t="s">
        <v>140</v>
      </c>
      <c r="AA122" s="73" t="s">
        <v>141</v>
      </c>
    </row>
    <row r="123" spans="2:65" s="26" customFormat="1" ht="29.25" customHeight="1" x14ac:dyDescent="0.35">
      <c r="B123" s="27"/>
      <c r="C123" s="75" t="s">
        <v>105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17">
        <f>BK123</f>
        <v>0</v>
      </c>
      <c r="O123" s="217"/>
      <c r="P123" s="217"/>
      <c r="Q123" s="217"/>
      <c r="R123" s="29"/>
      <c r="T123" s="74"/>
      <c r="U123" s="44"/>
      <c r="V123" s="44"/>
      <c r="W123" s="146">
        <f>W124+W233+W238</f>
        <v>0</v>
      </c>
      <c r="X123" s="44"/>
      <c r="Y123" s="146">
        <f>Y124+Y233+Y238</f>
        <v>0.60647900000000021</v>
      </c>
      <c r="Z123" s="44"/>
      <c r="AA123" s="147">
        <f>AA124+AA233+AA238</f>
        <v>0.64004000000000005</v>
      </c>
      <c r="AT123" s="9" t="s">
        <v>76</v>
      </c>
      <c r="AU123" s="9" t="s">
        <v>110</v>
      </c>
      <c r="BK123" s="148">
        <f>BK124+BK233+BK238</f>
        <v>0</v>
      </c>
    </row>
    <row r="124" spans="2:65" s="149" customFormat="1" ht="37.5" customHeight="1" x14ac:dyDescent="0.35">
      <c r="B124" s="150"/>
      <c r="C124" s="151"/>
      <c r="D124" s="152" t="s">
        <v>111</v>
      </c>
      <c r="E124" s="152"/>
      <c r="F124" s="152"/>
      <c r="G124" s="152"/>
      <c r="H124" s="152"/>
      <c r="I124" s="152"/>
      <c r="J124" s="152"/>
      <c r="K124" s="152"/>
      <c r="L124" s="152"/>
      <c r="M124" s="152"/>
      <c r="N124" s="218">
        <f>BK124</f>
        <v>0</v>
      </c>
      <c r="O124" s="218"/>
      <c r="P124" s="218"/>
      <c r="Q124" s="218"/>
      <c r="R124" s="153"/>
      <c r="T124" s="154"/>
      <c r="U124" s="151"/>
      <c r="V124" s="151"/>
      <c r="W124" s="155">
        <f>W125+W150+W169+W213+W219+W227</f>
        <v>0</v>
      </c>
      <c r="X124" s="151"/>
      <c r="Y124" s="155">
        <f>Y125+Y150+Y169+Y213+Y219+Y227</f>
        <v>0.60647900000000021</v>
      </c>
      <c r="Z124" s="151"/>
      <c r="AA124" s="156">
        <f>AA125+AA150+AA169+AA213+AA219+AA227</f>
        <v>0.64004000000000005</v>
      </c>
      <c r="AR124" s="157" t="s">
        <v>101</v>
      </c>
      <c r="AT124" s="158" t="s">
        <v>76</v>
      </c>
      <c r="AU124" s="158" t="s">
        <v>77</v>
      </c>
      <c r="AY124" s="157" t="s">
        <v>142</v>
      </c>
      <c r="BK124" s="159">
        <f>BK125+BK150+BK169+BK213+BK219+BK227</f>
        <v>0</v>
      </c>
    </row>
    <row r="125" spans="2:65" s="149" customFormat="1" ht="19.95" customHeight="1" x14ac:dyDescent="0.35">
      <c r="B125" s="150"/>
      <c r="C125" s="151"/>
      <c r="D125" s="160" t="s">
        <v>112</v>
      </c>
      <c r="E125" s="160"/>
      <c r="F125" s="160"/>
      <c r="G125" s="160"/>
      <c r="H125" s="160"/>
      <c r="I125" s="160"/>
      <c r="J125" s="160"/>
      <c r="K125" s="160"/>
      <c r="L125" s="160"/>
      <c r="M125" s="160"/>
      <c r="N125" s="219">
        <f>BK125</f>
        <v>0</v>
      </c>
      <c r="O125" s="219"/>
      <c r="P125" s="219"/>
      <c r="Q125" s="219"/>
      <c r="R125" s="153"/>
      <c r="T125" s="154"/>
      <c r="U125" s="151"/>
      <c r="V125" s="151"/>
      <c r="W125" s="155">
        <f>SUM(W126:W149)</f>
        <v>0</v>
      </c>
      <c r="X125" s="151"/>
      <c r="Y125" s="155">
        <f>SUM(Y126:Y149)</f>
        <v>0.13288000000000003</v>
      </c>
      <c r="Z125" s="151"/>
      <c r="AA125" s="156">
        <f>SUM(AA126:AA149)</f>
        <v>0.16596</v>
      </c>
      <c r="AR125" s="157" t="s">
        <v>101</v>
      </c>
      <c r="AT125" s="158" t="s">
        <v>76</v>
      </c>
      <c r="AU125" s="158" t="s">
        <v>85</v>
      </c>
      <c r="AY125" s="157" t="s">
        <v>142</v>
      </c>
      <c r="BK125" s="159">
        <f>SUM(BK126:BK149)</f>
        <v>0</v>
      </c>
    </row>
    <row r="126" spans="2:65" s="26" customFormat="1" ht="16.5" customHeight="1" x14ac:dyDescent="0.25">
      <c r="B126" s="130"/>
      <c r="C126" s="161" t="s">
        <v>85</v>
      </c>
      <c r="D126" s="161" t="s">
        <v>143</v>
      </c>
      <c r="E126" s="162" t="s">
        <v>144</v>
      </c>
      <c r="F126" s="220" t="s">
        <v>145</v>
      </c>
      <c r="G126" s="220"/>
      <c r="H126" s="220"/>
      <c r="I126" s="220"/>
      <c r="J126" s="163" t="s">
        <v>146</v>
      </c>
      <c r="K126" s="164">
        <v>9</v>
      </c>
      <c r="L126" s="221">
        <v>0</v>
      </c>
      <c r="M126" s="221"/>
      <c r="N126" s="222">
        <f t="shared" ref="N126:N143" si="5">ROUND(L126*K126,2)</f>
        <v>0</v>
      </c>
      <c r="O126" s="222"/>
      <c r="P126" s="222"/>
      <c r="Q126" s="222"/>
      <c r="R126" s="132"/>
      <c r="T126" s="165"/>
      <c r="U126" s="37" t="s">
        <v>42</v>
      </c>
      <c r="V126" s="28"/>
      <c r="W126" s="166">
        <f t="shared" ref="W126:W149" si="6">V126*K126</f>
        <v>0</v>
      </c>
      <c r="X126" s="166">
        <v>0</v>
      </c>
      <c r="Y126" s="166">
        <f t="shared" ref="Y126:Y149" si="7">X126*K126</f>
        <v>0</v>
      </c>
      <c r="Z126" s="166">
        <v>1.4920000000000001E-2</v>
      </c>
      <c r="AA126" s="167">
        <f t="shared" ref="AA126:AA149" si="8">Z126*K126</f>
        <v>0.13428000000000001</v>
      </c>
      <c r="AR126" s="9" t="s">
        <v>147</v>
      </c>
      <c r="AT126" s="9" t="s">
        <v>143</v>
      </c>
      <c r="AU126" s="9" t="s">
        <v>101</v>
      </c>
      <c r="AY126" s="9" t="s">
        <v>142</v>
      </c>
      <c r="BE126" s="99">
        <f t="shared" ref="BE126:BE149" si="9">IF(U126="základní",N126,0)</f>
        <v>0</v>
      </c>
      <c r="BF126" s="99">
        <f t="shared" ref="BF126:BF149" si="10">IF(U126="snížená",N126,0)</f>
        <v>0</v>
      </c>
      <c r="BG126" s="99">
        <f t="shared" ref="BG126:BG149" si="11">IF(U126="zákl. přenesená",N126,0)</f>
        <v>0</v>
      </c>
      <c r="BH126" s="99">
        <f t="shared" ref="BH126:BH149" si="12">IF(U126="sníž. přenesená",N126,0)</f>
        <v>0</v>
      </c>
      <c r="BI126" s="99">
        <f t="shared" ref="BI126:BI149" si="13">IF(U126="nulová",N126,0)</f>
        <v>0</v>
      </c>
      <c r="BJ126" s="9" t="s">
        <v>85</v>
      </c>
      <c r="BK126" s="99">
        <f t="shared" ref="BK126:BK149" si="14">ROUND(L126*K126,2)</f>
        <v>0</v>
      </c>
      <c r="BL126" s="9" t="s">
        <v>147</v>
      </c>
      <c r="BM126" s="9" t="s">
        <v>148</v>
      </c>
    </row>
    <row r="127" spans="2:65" s="26" customFormat="1" ht="16.5" customHeight="1" x14ac:dyDescent="0.25">
      <c r="B127" s="130"/>
      <c r="C127" s="161" t="s">
        <v>101</v>
      </c>
      <c r="D127" s="161" t="s">
        <v>143</v>
      </c>
      <c r="E127" s="162" t="s">
        <v>149</v>
      </c>
      <c r="F127" s="220" t="s">
        <v>150</v>
      </c>
      <c r="G127" s="220"/>
      <c r="H127" s="220"/>
      <c r="I127" s="220"/>
      <c r="J127" s="163" t="s">
        <v>151</v>
      </c>
      <c r="K127" s="164">
        <v>2</v>
      </c>
      <c r="L127" s="221">
        <v>0</v>
      </c>
      <c r="M127" s="221"/>
      <c r="N127" s="222">
        <f t="shared" si="5"/>
        <v>0</v>
      </c>
      <c r="O127" s="222"/>
      <c r="P127" s="222"/>
      <c r="Q127" s="222"/>
      <c r="R127" s="132"/>
      <c r="T127" s="165"/>
      <c r="U127" s="37" t="s">
        <v>42</v>
      </c>
      <c r="V127" s="28"/>
      <c r="W127" s="166">
        <f t="shared" si="6"/>
        <v>0</v>
      </c>
      <c r="X127" s="166">
        <v>1.6320000000000001E-2</v>
      </c>
      <c r="Y127" s="166">
        <f t="shared" si="7"/>
        <v>3.2640000000000002E-2</v>
      </c>
      <c r="Z127" s="166">
        <v>0</v>
      </c>
      <c r="AA127" s="167">
        <f t="shared" si="8"/>
        <v>0</v>
      </c>
      <c r="AR127" s="9" t="s">
        <v>147</v>
      </c>
      <c r="AT127" s="9" t="s">
        <v>143</v>
      </c>
      <c r="AU127" s="9" t="s">
        <v>101</v>
      </c>
      <c r="AY127" s="9" t="s">
        <v>142</v>
      </c>
      <c r="BE127" s="99">
        <f t="shared" si="9"/>
        <v>0</v>
      </c>
      <c r="BF127" s="99">
        <f t="shared" si="10"/>
        <v>0</v>
      </c>
      <c r="BG127" s="99">
        <f t="shared" si="11"/>
        <v>0</v>
      </c>
      <c r="BH127" s="99">
        <f t="shared" si="12"/>
        <v>0</v>
      </c>
      <c r="BI127" s="99">
        <f t="shared" si="13"/>
        <v>0</v>
      </c>
      <c r="BJ127" s="9" t="s">
        <v>85</v>
      </c>
      <c r="BK127" s="99">
        <f t="shared" si="14"/>
        <v>0</v>
      </c>
      <c r="BL127" s="9" t="s">
        <v>147</v>
      </c>
      <c r="BM127" s="9" t="s">
        <v>152</v>
      </c>
    </row>
    <row r="128" spans="2:65" s="26" customFormat="1" ht="16.5" customHeight="1" x14ac:dyDescent="0.25">
      <c r="B128" s="130"/>
      <c r="C128" s="161" t="s">
        <v>153</v>
      </c>
      <c r="D128" s="161" t="s">
        <v>143</v>
      </c>
      <c r="E128" s="162" t="s">
        <v>154</v>
      </c>
      <c r="F128" s="220" t="s">
        <v>155</v>
      </c>
      <c r="G128" s="220"/>
      <c r="H128" s="220"/>
      <c r="I128" s="220"/>
      <c r="J128" s="163" t="s">
        <v>151</v>
      </c>
      <c r="K128" s="164">
        <v>1</v>
      </c>
      <c r="L128" s="221">
        <v>0</v>
      </c>
      <c r="M128" s="221"/>
      <c r="N128" s="222">
        <f t="shared" si="5"/>
        <v>0</v>
      </c>
      <c r="O128" s="222"/>
      <c r="P128" s="222"/>
      <c r="Q128" s="222"/>
      <c r="R128" s="132"/>
      <c r="T128" s="165"/>
      <c r="U128" s="37" t="s">
        <v>42</v>
      </c>
      <c r="V128" s="28"/>
      <c r="W128" s="166">
        <f t="shared" si="6"/>
        <v>0</v>
      </c>
      <c r="X128" s="166">
        <v>2.2200000000000001E-2</v>
      </c>
      <c r="Y128" s="166">
        <f t="shared" si="7"/>
        <v>2.2200000000000001E-2</v>
      </c>
      <c r="Z128" s="166">
        <v>0</v>
      </c>
      <c r="AA128" s="167">
        <f t="shared" si="8"/>
        <v>0</v>
      </c>
      <c r="AR128" s="9" t="s">
        <v>147</v>
      </c>
      <c r="AT128" s="9" t="s">
        <v>143</v>
      </c>
      <c r="AU128" s="9" t="s">
        <v>101</v>
      </c>
      <c r="AY128" s="9" t="s">
        <v>142</v>
      </c>
      <c r="BE128" s="99">
        <f t="shared" si="9"/>
        <v>0</v>
      </c>
      <c r="BF128" s="99">
        <f t="shared" si="10"/>
        <v>0</v>
      </c>
      <c r="BG128" s="99">
        <f t="shared" si="11"/>
        <v>0</v>
      </c>
      <c r="BH128" s="99">
        <f t="shared" si="12"/>
        <v>0</v>
      </c>
      <c r="BI128" s="99">
        <f t="shared" si="13"/>
        <v>0</v>
      </c>
      <c r="BJ128" s="9" t="s">
        <v>85</v>
      </c>
      <c r="BK128" s="99">
        <f t="shared" si="14"/>
        <v>0</v>
      </c>
      <c r="BL128" s="9" t="s">
        <v>147</v>
      </c>
      <c r="BM128" s="9" t="s">
        <v>156</v>
      </c>
    </row>
    <row r="129" spans="2:65" s="26" customFormat="1" ht="25.5" customHeight="1" x14ac:dyDescent="0.25">
      <c r="B129" s="130"/>
      <c r="C129" s="161" t="s">
        <v>157</v>
      </c>
      <c r="D129" s="161" t="s">
        <v>143</v>
      </c>
      <c r="E129" s="162" t="s">
        <v>158</v>
      </c>
      <c r="F129" s="220" t="s">
        <v>159</v>
      </c>
      <c r="G129" s="220"/>
      <c r="H129" s="220"/>
      <c r="I129" s="220"/>
      <c r="J129" s="163" t="s">
        <v>151</v>
      </c>
      <c r="K129" s="164">
        <v>2</v>
      </c>
      <c r="L129" s="221">
        <v>0</v>
      </c>
      <c r="M129" s="221"/>
      <c r="N129" s="222">
        <f t="shared" si="5"/>
        <v>0</v>
      </c>
      <c r="O129" s="222"/>
      <c r="P129" s="222"/>
      <c r="Q129" s="222"/>
      <c r="R129" s="132"/>
      <c r="T129" s="165"/>
      <c r="U129" s="37" t="s">
        <v>42</v>
      </c>
      <c r="V129" s="28"/>
      <c r="W129" s="166">
        <f t="shared" si="6"/>
        <v>0</v>
      </c>
      <c r="X129" s="166">
        <v>0</v>
      </c>
      <c r="Y129" s="166">
        <f t="shared" si="7"/>
        <v>0</v>
      </c>
      <c r="Z129" s="166">
        <v>0</v>
      </c>
      <c r="AA129" s="167">
        <f t="shared" si="8"/>
        <v>0</v>
      </c>
      <c r="AR129" s="9" t="s">
        <v>147</v>
      </c>
      <c r="AT129" s="9" t="s">
        <v>143</v>
      </c>
      <c r="AU129" s="9" t="s">
        <v>101</v>
      </c>
      <c r="AY129" s="9" t="s">
        <v>142</v>
      </c>
      <c r="BE129" s="99">
        <f t="shared" si="9"/>
        <v>0</v>
      </c>
      <c r="BF129" s="99">
        <f t="shared" si="10"/>
        <v>0</v>
      </c>
      <c r="BG129" s="99">
        <f t="shared" si="11"/>
        <v>0</v>
      </c>
      <c r="BH129" s="99">
        <f t="shared" si="12"/>
        <v>0</v>
      </c>
      <c r="BI129" s="99">
        <f t="shared" si="13"/>
        <v>0</v>
      </c>
      <c r="BJ129" s="9" t="s">
        <v>85</v>
      </c>
      <c r="BK129" s="99">
        <f t="shared" si="14"/>
        <v>0</v>
      </c>
      <c r="BL129" s="9" t="s">
        <v>147</v>
      </c>
      <c r="BM129" s="9" t="s">
        <v>160</v>
      </c>
    </row>
    <row r="130" spans="2:65" s="26" customFormat="1" ht="25.5" customHeight="1" x14ac:dyDescent="0.25">
      <c r="B130" s="130"/>
      <c r="C130" s="161" t="s">
        <v>161</v>
      </c>
      <c r="D130" s="161" t="s">
        <v>143</v>
      </c>
      <c r="E130" s="162" t="s">
        <v>162</v>
      </c>
      <c r="F130" s="220" t="s">
        <v>163</v>
      </c>
      <c r="G130" s="220"/>
      <c r="H130" s="220"/>
      <c r="I130" s="220"/>
      <c r="J130" s="163" t="s">
        <v>151</v>
      </c>
      <c r="K130" s="164">
        <v>1</v>
      </c>
      <c r="L130" s="221">
        <v>0</v>
      </c>
      <c r="M130" s="221"/>
      <c r="N130" s="222">
        <f t="shared" si="5"/>
        <v>0</v>
      </c>
      <c r="O130" s="222"/>
      <c r="P130" s="222"/>
      <c r="Q130" s="222"/>
      <c r="R130" s="132"/>
      <c r="T130" s="165"/>
      <c r="U130" s="37" t="s">
        <v>42</v>
      </c>
      <c r="V130" s="28"/>
      <c r="W130" s="166">
        <f t="shared" si="6"/>
        <v>0</v>
      </c>
      <c r="X130" s="166">
        <v>0</v>
      </c>
      <c r="Y130" s="166">
        <f t="shared" si="7"/>
        <v>0</v>
      </c>
      <c r="Z130" s="166">
        <v>0</v>
      </c>
      <c r="AA130" s="167">
        <f t="shared" si="8"/>
        <v>0</v>
      </c>
      <c r="AR130" s="9" t="s">
        <v>147</v>
      </c>
      <c r="AT130" s="9" t="s">
        <v>143</v>
      </c>
      <c r="AU130" s="9" t="s">
        <v>101</v>
      </c>
      <c r="AY130" s="9" t="s">
        <v>142</v>
      </c>
      <c r="BE130" s="99">
        <f t="shared" si="9"/>
        <v>0</v>
      </c>
      <c r="BF130" s="99">
        <f t="shared" si="10"/>
        <v>0</v>
      </c>
      <c r="BG130" s="99">
        <f t="shared" si="11"/>
        <v>0</v>
      </c>
      <c r="BH130" s="99">
        <f t="shared" si="12"/>
        <v>0</v>
      </c>
      <c r="BI130" s="99">
        <f t="shared" si="13"/>
        <v>0</v>
      </c>
      <c r="BJ130" s="9" t="s">
        <v>85</v>
      </c>
      <c r="BK130" s="99">
        <f t="shared" si="14"/>
        <v>0</v>
      </c>
      <c r="BL130" s="9" t="s">
        <v>147</v>
      </c>
      <c r="BM130" s="9" t="s">
        <v>164</v>
      </c>
    </row>
    <row r="131" spans="2:65" s="26" customFormat="1" ht="16.5" customHeight="1" x14ac:dyDescent="0.25">
      <c r="B131" s="130"/>
      <c r="C131" s="161" t="s">
        <v>165</v>
      </c>
      <c r="D131" s="161" t="s">
        <v>143</v>
      </c>
      <c r="E131" s="162" t="s">
        <v>166</v>
      </c>
      <c r="F131" s="220" t="s">
        <v>167</v>
      </c>
      <c r="G131" s="220"/>
      <c r="H131" s="220"/>
      <c r="I131" s="220"/>
      <c r="J131" s="163" t="s">
        <v>146</v>
      </c>
      <c r="K131" s="164">
        <v>16</v>
      </c>
      <c r="L131" s="221">
        <v>0</v>
      </c>
      <c r="M131" s="221"/>
      <c r="N131" s="222">
        <f t="shared" si="5"/>
        <v>0</v>
      </c>
      <c r="O131" s="222"/>
      <c r="P131" s="222"/>
      <c r="Q131" s="222"/>
      <c r="R131" s="132"/>
      <c r="T131" s="165"/>
      <c r="U131" s="37" t="s">
        <v>42</v>
      </c>
      <c r="V131" s="28"/>
      <c r="W131" s="166">
        <f t="shared" si="6"/>
        <v>0</v>
      </c>
      <c r="X131" s="166">
        <v>0</v>
      </c>
      <c r="Y131" s="166">
        <f t="shared" si="7"/>
        <v>0</v>
      </c>
      <c r="Z131" s="166">
        <v>1.98E-3</v>
      </c>
      <c r="AA131" s="167">
        <f t="shared" si="8"/>
        <v>3.168E-2</v>
      </c>
      <c r="AR131" s="9" t="s">
        <v>147</v>
      </c>
      <c r="AT131" s="9" t="s">
        <v>143</v>
      </c>
      <c r="AU131" s="9" t="s">
        <v>101</v>
      </c>
      <c r="AY131" s="9" t="s">
        <v>142</v>
      </c>
      <c r="BE131" s="99">
        <f t="shared" si="9"/>
        <v>0</v>
      </c>
      <c r="BF131" s="99">
        <f t="shared" si="10"/>
        <v>0</v>
      </c>
      <c r="BG131" s="99">
        <f t="shared" si="11"/>
        <v>0</v>
      </c>
      <c r="BH131" s="99">
        <f t="shared" si="12"/>
        <v>0</v>
      </c>
      <c r="BI131" s="99">
        <f t="shared" si="13"/>
        <v>0</v>
      </c>
      <c r="BJ131" s="9" t="s">
        <v>85</v>
      </c>
      <c r="BK131" s="99">
        <f t="shared" si="14"/>
        <v>0</v>
      </c>
      <c r="BL131" s="9" t="s">
        <v>147</v>
      </c>
      <c r="BM131" s="9" t="s">
        <v>168</v>
      </c>
    </row>
    <row r="132" spans="2:65" s="26" customFormat="1" ht="25.5" customHeight="1" x14ac:dyDescent="0.25">
      <c r="B132" s="130"/>
      <c r="C132" s="161" t="s">
        <v>169</v>
      </c>
      <c r="D132" s="161" t="s">
        <v>143</v>
      </c>
      <c r="E132" s="162" t="s">
        <v>170</v>
      </c>
      <c r="F132" s="220" t="s">
        <v>171</v>
      </c>
      <c r="G132" s="220"/>
      <c r="H132" s="220"/>
      <c r="I132" s="220"/>
      <c r="J132" s="163" t="s">
        <v>146</v>
      </c>
      <c r="K132" s="164">
        <v>20</v>
      </c>
      <c r="L132" s="221">
        <v>0</v>
      </c>
      <c r="M132" s="221"/>
      <c r="N132" s="222">
        <f t="shared" si="5"/>
        <v>0</v>
      </c>
      <c r="O132" s="222"/>
      <c r="P132" s="222"/>
      <c r="Q132" s="222"/>
      <c r="R132" s="132"/>
      <c r="T132" s="165"/>
      <c r="U132" s="37" t="s">
        <v>42</v>
      </c>
      <c r="V132" s="28"/>
      <c r="W132" s="166">
        <f t="shared" si="6"/>
        <v>0</v>
      </c>
      <c r="X132" s="166">
        <v>1.7600000000000001E-3</v>
      </c>
      <c r="Y132" s="166">
        <f t="shared" si="7"/>
        <v>3.5200000000000002E-2</v>
      </c>
      <c r="Z132" s="166">
        <v>0</v>
      </c>
      <c r="AA132" s="167">
        <f t="shared" si="8"/>
        <v>0</v>
      </c>
      <c r="AR132" s="9" t="s">
        <v>147</v>
      </c>
      <c r="AT132" s="9" t="s">
        <v>143</v>
      </c>
      <c r="AU132" s="9" t="s">
        <v>101</v>
      </c>
      <c r="AY132" s="9" t="s">
        <v>142</v>
      </c>
      <c r="BE132" s="99">
        <f t="shared" si="9"/>
        <v>0</v>
      </c>
      <c r="BF132" s="99">
        <f t="shared" si="10"/>
        <v>0</v>
      </c>
      <c r="BG132" s="99">
        <f t="shared" si="11"/>
        <v>0</v>
      </c>
      <c r="BH132" s="99">
        <f t="shared" si="12"/>
        <v>0</v>
      </c>
      <c r="BI132" s="99">
        <f t="shared" si="13"/>
        <v>0</v>
      </c>
      <c r="BJ132" s="9" t="s">
        <v>85</v>
      </c>
      <c r="BK132" s="99">
        <f t="shared" si="14"/>
        <v>0</v>
      </c>
      <c r="BL132" s="9" t="s">
        <v>147</v>
      </c>
      <c r="BM132" s="9" t="s">
        <v>172</v>
      </c>
    </row>
    <row r="133" spans="2:65" s="26" customFormat="1" ht="16.5" customHeight="1" x14ac:dyDescent="0.25">
      <c r="B133" s="130"/>
      <c r="C133" s="161" t="s">
        <v>173</v>
      </c>
      <c r="D133" s="161" t="s">
        <v>143</v>
      </c>
      <c r="E133" s="162" t="s">
        <v>174</v>
      </c>
      <c r="F133" s="220" t="s">
        <v>175</v>
      </c>
      <c r="G133" s="220"/>
      <c r="H133" s="220"/>
      <c r="I133" s="220"/>
      <c r="J133" s="163" t="s">
        <v>146</v>
      </c>
      <c r="K133" s="164">
        <v>15</v>
      </c>
      <c r="L133" s="221">
        <v>0</v>
      </c>
      <c r="M133" s="221"/>
      <c r="N133" s="222">
        <f t="shared" si="5"/>
        <v>0</v>
      </c>
      <c r="O133" s="222"/>
      <c r="P133" s="222"/>
      <c r="Q133" s="222"/>
      <c r="R133" s="132"/>
      <c r="T133" s="165"/>
      <c r="U133" s="37" t="s">
        <v>42</v>
      </c>
      <c r="V133" s="28"/>
      <c r="W133" s="166">
        <f t="shared" si="6"/>
        <v>0</v>
      </c>
      <c r="X133" s="166">
        <v>1.2099999999999999E-3</v>
      </c>
      <c r="Y133" s="166">
        <f t="shared" si="7"/>
        <v>1.8149999999999999E-2</v>
      </c>
      <c r="Z133" s="166">
        <v>0</v>
      </c>
      <c r="AA133" s="167">
        <f t="shared" si="8"/>
        <v>0</v>
      </c>
      <c r="AR133" s="9" t="s">
        <v>147</v>
      </c>
      <c r="AT133" s="9" t="s">
        <v>143</v>
      </c>
      <c r="AU133" s="9" t="s">
        <v>101</v>
      </c>
      <c r="AY133" s="9" t="s">
        <v>142</v>
      </c>
      <c r="BE133" s="99">
        <f t="shared" si="9"/>
        <v>0</v>
      </c>
      <c r="BF133" s="99">
        <f t="shared" si="10"/>
        <v>0</v>
      </c>
      <c r="BG133" s="99">
        <f t="shared" si="11"/>
        <v>0</v>
      </c>
      <c r="BH133" s="99">
        <f t="shared" si="12"/>
        <v>0</v>
      </c>
      <c r="BI133" s="99">
        <f t="shared" si="13"/>
        <v>0</v>
      </c>
      <c r="BJ133" s="9" t="s">
        <v>85</v>
      </c>
      <c r="BK133" s="99">
        <f t="shared" si="14"/>
        <v>0</v>
      </c>
      <c r="BL133" s="9" t="s">
        <v>147</v>
      </c>
      <c r="BM133" s="9" t="s">
        <v>176</v>
      </c>
    </row>
    <row r="134" spans="2:65" s="26" customFormat="1" ht="25.5" customHeight="1" x14ac:dyDescent="0.25">
      <c r="B134" s="130"/>
      <c r="C134" s="161" t="s">
        <v>177</v>
      </c>
      <c r="D134" s="161" t="s">
        <v>143</v>
      </c>
      <c r="E134" s="162" t="s">
        <v>178</v>
      </c>
      <c r="F134" s="220" t="s">
        <v>179</v>
      </c>
      <c r="G134" s="220"/>
      <c r="H134" s="220"/>
      <c r="I134" s="220"/>
      <c r="J134" s="163" t="s">
        <v>146</v>
      </c>
      <c r="K134" s="164">
        <v>16</v>
      </c>
      <c r="L134" s="221">
        <v>0</v>
      </c>
      <c r="M134" s="221"/>
      <c r="N134" s="222">
        <f t="shared" si="5"/>
        <v>0</v>
      </c>
      <c r="O134" s="222"/>
      <c r="P134" s="222"/>
      <c r="Q134" s="222"/>
      <c r="R134" s="132"/>
      <c r="T134" s="165"/>
      <c r="U134" s="37" t="s">
        <v>42</v>
      </c>
      <c r="V134" s="28"/>
      <c r="W134" s="166">
        <f t="shared" si="6"/>
        <v>0</v>
      </c>
      <c r="X134" s="166">
        <v>2.9E-4</v>
      </c>
      <c r="Y134" s="166">
        <f t="shared" si="7"/>
        <v>4.64E-3</v>
      </c>
      <c r="Z134" s="166">
        <v>0</v>
      </c>
      <c r="AA134" s="167">
        <f t="shared" si="8"/>
        <v>0</v>
      </c>
      <c r="AR134" s="9" t="s">
        <v>147</v>
      </c>
      <c r="AT134" s="9" t="s">
        <v>143</v>
      </c>
      <c r="AU134" s="9" t="s">
        <v>101</v>
      </c>
      <c r="AY134" s="9" t="s">
        <v>142</v>
      </c>
      <c r="BE134" s="99">
        <f t="shared" si="9"/>
        <v>0</v>
      </c>
      <c r="BF134" s="99">
        <f t="shared" si="10"/>
        <v>0</v>
      </c>
      <c r="BG134" s="99">
        <f t="shared" si="11"/>
        <v>0</v>
      </c>
      <c r="BH134" s="99">
        <f t="shared" si="12"/>
        <v>0</v>
      </c>
      <c r="BI134" s="99">
        <f t="shared" si="13"/>
        <v>0</v>
      </c>
      <c r="BJ134" s="9" t="s">
        <v>85</v>
      </c>
      <c r="BK134" s="99">
        <f t="shared" si="14"/>
        <v>0</v>
      </c>
      <c r="BL134" s="9" t="s">
        <v>147</v>
      </c>
      <c r="BM134" s="9" t="s">
        <v>180</v>
      </c>
    </row>
    <row r="135" spans="2:65" s="26" customFormat="1" ht="25.5" customHeight="1" x14ac:dyDescent="0.25">
      <c r="B135" s="130"/>
      <c r="C135" s="161" t="s">
        <v>181</v>
      </c>
      <c r="D135" s="161" t="s">
        <v>143</v>
      </c>
      <c r="E135" s="162" t="s">
        <v>182</v>
      </c>
      <c r="F135" s="220" t="s">
        <v>183</v>
      </c>
      <c r="G135" s="220"/>
      <c r="H135" s="220"/>
      <c r="I135" s="220"/>
      <c r="J135" s="163" t="s">
        <v>146</v>
      </c>
      <c r="K135" s="164">
        <v>11</v>
      </c>
      <c r="L135" s="221">
        <v>0</v>
      </c>
      <c r="M135" s="221"/>
      <c r="N135" s="222">
        <f t="shared" si="5"/>
        <v>0</v>
      </c>
      <c r="O135" s="222"/>
      <c r="P135" s="222"/>
      <c r="Q135" s="222"/>
      <c r="R135" s="132"/>
      <c r="T135" s="165"/>
      <c r="U135" s="37" t="s">
        <v>42</v>
      </c>
      <c r="V135" s="28"/>
      <c r="W135" s="166">
        <f t="shared" si="6"/>
        <v>0</v>
      </c>
      <c r="X135" s="166">
        <v>3.5000000000000005E-4</v>
      </c>
      <c r="Y135" s="166">
        <f t="shared" si="7"/>
        <v>3.8500000000000006E-3</v>
      </c>
      <c r="Z135" s="166">
        <v>0</v>
      </c>
      <c r="AA135" s="167">
        <f t="shared" si="8"/>
        <v>0</v>
      </c>
      <c r="AR135" s="9" t="s">
        <v>147</v>
      </c>
      <c r="AT135" s="9" t="s">
        <v>143</v>
      </c>
      <c r="AU135" s="9" t="s">
        <v>101</v>
      </c>
      <c r="AY135" s="9" t="s">
        <v>142</v>
      </c>
      <c r="BE135" s="99">
        <f t="shared" si="9"/>
        <v>0</v>
      </c>
      <c r="BF135" s="99">
        <f t="shared" si="10"/>
        <v>0</v>
      </c>
      <c r="BG135" s="99">
        <f t="shared" si="11"/>
        <v>0</v>
      </c>
      <c r="BH135" s="99">
        <f t="shared" si="12"/>
        <v>0</v>
      </c>
      <c r="BI135" s="99">
        <f t="shared" si="13"/>
        <v>0</v>
      </c>
      <c r="BJ135" s="9" t="s">
        <v>85</v>
      </c>
      <c r="BK135" s="99">
        <f t="shared" si="14"/>
        <v>0</v>
      </c>
      <c r="BL135" s="9" t="s">
        <v>147</v>
      </c>
      <c r="BM135" s="9" t="s">
        <v>184</v>
      </c>
    </row>
    <row r="136" spans="2:65" s="26" customFormat="1" ht="25.5" customHeight="1" x14ac:dyDescent="0.25">
      <c r="B136" s="130"/>
      <c r="C136" s="161" t="s">
        <v>185</v>
      </c>
      <c r="D136" s="161" t="s">
        <v>143</v>
      </c>
      <c r="E136" s="162" t="s">
        <v>186</v>
      </c>
      <c r="F136" s="220" t="s">
        <v>187</v>
      </c>
      <c r="G136" s="220"/>
      <c r="H136" s="220"/>
      <c r="I136" s="220"/>
      <c r="J136" s="163" t="s">
        <v>146</v>
      </c>
      <c r="K136" s="164">
        <v>8</v>
      </c>
      <c r="L136" s="221">
        <v>0</v>
      </c>
      <c r="M136" s="221"/>
      <c r="N136" s="222">
        <f t="shared" si="5"/>
        <v>0</v>
      </c>
      <c r="O136" s="222"/>
      <c r="P136" s="222"/>
      <c r="Q136" s="222"/>
      <c r="R136" s="132"/>
      <c r="T136" s="165"/>
      <c r="U136" s="37" t="s">
        <v>42</v>
      </c>
      <c r="V136" s="28"/>
      <c r="W136" s="166">
        <f t="shared" si="6"/>
        <v>0</v>
      </c>
      <c r="X136" s="166">
        <v>1.1400000000000002E-3</v>
      </c>
      <c r="Y136" s="166">
        <f t="shared" si="7"/>
        <v>9.1200000000000014E-3</v>
      </c>
      <c r="Z136" s="166">
        <v>0</v>
      </c>
      <c r="AA136" s="167">
        <f t="shared" si="8"/>
        <v>0</v>
      </c>
      <c r="AR136" s="9" t="s">
        <v>147</v>
      </c>
      <c r="AT136" s="9" t="s">
        <v>143</v>
      </c>
      <c r="AU136" s="9" t="s">
        <v>101</v>
      </c>
      <c r="AY136" s="9" t="s">
        <v>142</v>
      </c>
      <c r="BE136" s="99">
        <f t="shared" si="9"/>
        <v>0</v>
      </c>
      <c r="BF136" s="99">
        <f t="shared" si="10"/>
        <v>0</v>
      </c>
      <c r="BG136" s="99">
        <f t="shared" si="11"/>
        <v>0</v>
      </c>
      <c r="BH136" s="99">
        <f t="shared" si="12"/>
        <v>0</v>
      </c>
      <c r="BI136" s="99">
        <f t="shared" si="13"/>
        <v>0</v>
      </c>
      <c r="BJ136" s="9" t="s">
        <v>85</v>
      </c>
      <c r="BK136" s="99">
        <f t="shared" si="14"/>
        <v>0</v>
      </c>
      <c r="BL136" s="9" t="s">
        <v>147</v>
      </c>
      <c r="BM136" s="9" t="s">
        <v>188</v>
      </c>
    </row>
    <row r="137" spans="2:65" s="26" customFormat="1" ht="25.5" customHeight="1" x14ac:dyDescent="0.25">
      <c r="B137" s="130"/>
      <c r="C137" s="161" t="s">
        <v>189</v>
      </c>
      <c r="D137" s="161" t="s">
        <v>143</v>
      </c>
      <c r="E137" s="162" t="s">
        <v>190</v>
      </c>
      <c r="F137" s="220" t="s">
        <v>191</v>
      </c>
      <c r="G137" s="220"/>
      <c r="H137" s="220"/>
      <c r="I137" s="220"/>
      <c r="J137" s="163" t="s">
        <v>151</v>
      </c>
      <c r="K137" s="164">
        <v>4</v>
      </c>
      <c r="L137" s="221">
        <v>0</v>
      </c>
      <c r="M137" s="221"/>
      <c r="N137" s="222">
        <f t="shared" si="5"/>
        <v>0</v>
      </c>
      <c r="O137" s="222"/>
      <c r="P137" s="222"/>
      <c r="Q137" s="222"/>
      <c r="R137" s="132"/>
      <c r="T137" s="165"/>
      <c r="U137" s="37" t="s">
        <v>42</v>
      </c>
      <c r="V137" s="28"/>
      <c r="W137" s="166">
        <f t="shared" si="6"/>
        <v>0</v>
      </c>
      <c r="X137" s="166">
        <v>0</v>
      </c>
      <c r="Y137" s="166">
        <f t="shared" si="7"/>
        <v>0</v>
      </c>
      <c r="Z137" s="166">
        <v>0</v>
      </c>
      <c r="AA137" s="167">
        <f t="shared" si="8"/>
        <v>0</v>
      </c>
      <c r="AR137" s="9" t="s">
        <v>147</v>
      </c>
      <c r="AT137" s="9" t="s">
        <v>143</v>
      </c>
      <c r="AU137" s="9" t="s">
        <v>101</v>
      </c>
      <c r="AY137" s="9" t="s">
        <v>142</v>
      </c>
      <c r="BE137" s="99">
        <f t="shared" si="9"/>
        <v>0</v>
      </c>
      <c r="BF137" s="99">
        <f t="shared" si="10"/>
        <v>0</v>
      </c>
      <c r="BG137" s="99">
        <f t="shared" si="11"/>
        <v>0</v>
      </c>
      <c r="BH137" s="99">
        <f t="shared" si="12"/>
        <v>0</v>
      </c>
      <c r="BI137" s="99">
        <f t="shared" si="13"/>
        <v>0</v>
      </c>
      <c r="BJ137" s="9" t="s">
        <v>85</v>
      </c>
      <c r="BK137" s="99">
        <f t="shared" si="14"/>
        <v>0</v>
      </c>
      <c r="BL137" s="9" t="s">
        <v>147</v>
      </c>
      <c r="BM137" s="9" t="s">
        <v>192</v>
      </c>
    </row>
    <row r="138" spans="2:65" s="26" customFormat="1" ht="25.5" customHeight="1" x14ac:dyDescent="0.25">
      <c r="B138" s="130"/>
      <c r="C138" s="161" t="s">
        <v>193</v>
      </c>
      <c r="D138" s="161" t="s">
        <v>143</v>
      </c>
      <c r="E138" s="162" t="s">
        <v>194</v>
      </c>
      <c r="F138" s="220" t="s">
        <v>195</v>
      </c>
      <c r="G138" s="220"/>
      <c r="H138" s="220"/>
      <c r="I138" s="220"/>
      <c r="J138" s="163" t="s">
        <v>151</v>
      </c>
      <c r="K138" s="164">
        <v>4</v>
      </c>
      <c r="L138" s="221">
        <v>0</v>
      </c>
      <c r="M138" s="221"/>
      <c r="N138" s="222">
        <f t="shared" si="5"/>
        <v>0</v>
      </c>
      <c r="O138" s="222"/>
      <c r="P138" s="222"/>
      <c r="Q138" s="222"/>
      <c r="R138" s="132"/>
      <c r="T138" s="165"/>
      <c r="U138" s="37" t="s">
        <v>42</v>
      </c>
      <c r="V138" s="28"/>
      <c r="W138" s="166">
        <f t="shared" si="6"/>
        <v>0</v>
      </c>
      <c r="X138" s="166">
        <v>0</v>
      </c>
      <c r="Y138" s="166">
        <f t="shared" si="7"/>
        <v>0</v>
      </c>
      <c r="Z138" s="166">
        <v>0</v>
      </c>
      <c r="AA138" s="167">
        <f t="shared" si="8"/>
        <v>0</v>
      </c>
      <c r="AR138" s="9" t="s">
        <v>147</v>
      </c>
      <c r="AT138" s="9" t="s">
        <v>143</v>
      </c>
      <c r="AU138" s="9" t="s">
        <v>101</v>
      </c>
      <c r="AY138" s="9" t="s">
        <v>142</v>
      </c>
      <c r="BE138" s="99">
        <f t="shared" si="9"/>
        <v>0</v>
      </c>
      <c r="BF138" s="99">
        <f t="shared" si="10"/>
        <v>0</v>
      </c>
      <c r="BG138" s="99">
        <f t="shared" si="11"/>
        <v>0</v>
      </c>
      <c r="BH138" s="99">
        <f t="shared" si="12"/>
        <v>0</v>
      </c>
      <c r="BI138" s="99">
        <f t="shared" si="13"/>
        <v>0</v>
      </c>
      <c r="BJ138" s="9" t="s">
        <v>85</v>
      </c>
      <c r="BK138" s="99">
        <f t="shared" si="14"/>
        <v>0</v>
      </c>
      <c r="BL138" s="9" t="s">
        <v>147</v>
      </c>
      <c r="BM138" s="9" t="s">
        <v>196</v>
      </c>
    </row>
    <row r="139" spans="2:65" s="26" customFormat="1" ht="25.5" customHeight="1" x14ac:dyDescent="0.25">
      <c r="B139" s="130"/>
      <c r="C139" s="161" t="s">
        <v>197</v>
      </c>
      <c r="D139" s="161" t="s">
        <v>143</v>
      </c>
      <c r="E139" s="162" t="s">
        <v>198</v>
      </c>
      <c r="F139" s="220" t="s">
        <v>199</v>
      </c>
      <c r="G139" s="220"/>
      <c r="H139" s="220"/>
      <c r="I139" s="220"/>
      <c r="J139" s="163" t="s">
        <v>151</v>
      </c>
      <c r="K139" s="164">
        <v>4</v>
      </c>
      <c r="L139" s="221">
        <v>0</v>
      </c>
      <c r="M139" s="221"/>
      <c r="N139" s="222">
        <f t="shared" si="5"/>
        <v>0</v>
      </c>
      <c r="O139" s="222"/>
      <c r="P139" s="222"/>
      <c r="Q139" s="222"/>
      <c r="R139" s="132"/>
      <c r="T139" s="165"/>
      <c r="U139" s="37" t="s">
        <v>42</v>
      </c>
      <c r="V139" s="28"/>
      <c r="W139" s="166">
        <f t="shared" si="6"/>
        <v>0</v>
      </c>
      <c r="X139" s="166">
        <v>0</v>
      </c>
      <c r="Y139" s="166">
        <f t="shared" si="7"/>
        <v>0</v>
      </c>
      <c r="Z139" s="166">
        <v>0</v>
      </c>
      <c r="AA139" s="167">
        <f t="shared" si="8"/>
        <v>0</v>
      </c>
      <c r="AR139" s="9" t="s">
        <v>147</v>
      </c>
      <c r="AT139" s="9" t="s">
        <v>143</v>
      </c>
      <c r="AU139" s="9" t="s">
        <v>101</v>
      </c>
      <c r="AY139" s="9" t="s">
        <v>142</v>
      </c>
      <c r="BE139" s="99">
        <f t="shared" si="9"/>
        <v>0</v>
      </c>
      <c r="BF139" s="99">
        <f t="shared" si="10"/>
        <v>0</v>
      </c>
      <c r="BG139" s="99">
        <f t="shared" si="11"/>
        <v>0</v>
      </c>
      <c r="BH139" s="99">
        <f t="shared" si="12"/>
        <v>0</v>
      </c>
      <c r="BI139" s="99">
        <f t="shared" si="13"/>
        <v>0</v>
      </c>
      <c r="BJ139" s="9" t="s">
        <v>85</v>
      </c>
      <c r="BK139" s="99">
        <f t="shared" si="14"/>
        <v>0</v>
      </c>
      <c r="BL139" s="9" t="s">
        <v>147</v>
      </c>
      <c r="BM139" s="9" t="s">
        <v>200</v>
      </c>
    </row>
    <row r="140" spans="2:65" s="26" customFormat="1" ht="25.5" customHeight="1" x14ac:dyDescent="0.25">
      <c r="B140" s="130"/>
      <c r="C140" s="161" t="s">
        <v>10</v>
      </c>
      <c r="D140" s="161" t="s">
        <v>143</v>
      </c>
      <c r="E140" s="162" t="s">
        <v>201</v>
      </c>
      <c r="F140" s="220" t="s">
        <v>202</v>
      </c>
      <c r="G140" s="220"/>
      <c r="H140" s="220"/>
      <c r="I140" s="220"/>
      <c r="J140" s="163" t="s">
        <v>151</v>
      </c>
      <c r="K140" s="164">
        <v>1</v>
      </c>
      <c r="L140" s="221">
        <v>0</v>
      </c>
      <c r="M140" s="221"/>
      <c r="N140" s="222">
        <f t="shared" si="5"/>
        <v>0</v>
      </c>
      <c r="O140" s="222"/>
      <c r="P140" s="222"/>
      <c r="Q140" s="222"/>
      <c r="R140" s="132"/>
      <c r="T140" s="165"/>
      <c r="U140" s="37" t="s">
        <v>42</v>
      </c>
      <c r="V140" s="28"/>
      <c r="W140" s="166">
        <f t="shared" si="6"/>
        <v>0</v>
      </c>
      <c r="X140" s="166">
        <v>6.2E-4</v>
      </c>
      <c r="Y140" s="166">
        <f t="shared" si="7"/>
        <v>6.2E-4</v>
      </c>
      <c r="Z140" s="166">
        <v>0</v>
      </c>
      <c r="AA140" s="167">
        <f t="shared" si="8"/>
        <v>0</v>
      </c>
      <c r="AR140" s="9" t="s">
        <v>147</v>
      </c>
      <c r="AT140" s="9" t="s">
        <v>143</v>
      </c>
      <c r="AU140" s="9" t="s">
        <v>101</v>
      </c>
      <c r="AY140" s="9" t="s">
        <v>142</v>
      </c>
      <c r="BE140" s="99">
        <f t="shared" si="9"/>
        <v>0</v>
      </c>
      <c r="BF140" s="99">
        <f t="shared" si="10"/>
        <v>0</v>
      </c>
      <c r="BG140" s="99">
        <f t="shared" si="11"/>
        <v>0</v>
      </c>
      <c r="BH140" s="99">
        <f t="shared" si="12"/>
        <v>0</v>
      </c>
      <c r="BI140" s="99">
        <f t="shared" si="13"/>
        <v>0</v>
      </c>
      <c r="BJ140" s="9" t="s">
        <v>85</v>
      </c>
      <c r="BK140" s="99">
        <f t="shared" si="14"/>
        <v>0</v>
      </c>
      <c r="BL140" s="9" t="s">
        <v>147</v>
      </c>
      <c r="BM140" s="9" t="s">
        <v>203</v>
      </c>
    </row>
    <row r="141" spans="2:65" s="26" customFormat="1" ht="38.25" customHeight="1" x14ac:dyDescent="0.25">
      <c r="B141" s="130"/>
      <c r="C141" s="168" t="s">
        <v>147</v>
      </c>
      <c r="D141" s="168" t="s">
        <v>204</v>
      </c>
      <c r="E141" s="169" t="s">
        <v>205</v>
      </c>
      <c r="F141" s="223" t="s">
        <v>206</v>
      </c>
      <c r="G141" s="223"/>
      <c r="H141" s="223"/>
      <c r="I141" s="223"/>
      <c r="J141" s="170" t="s">
        <v>151</v>
      </c>
      <c r="K141" s="171">
        <v>1</v>
      </c>
      <c r="L141" s="224">
        <v>0</v>
      </c>
      <c r="M141" s="224"/>
      <c r="N141" s="225">
        <f t="shared" si="5"/>
        <v>0</v>
      </c>
      <c r="O141" s="225"/>
      <c r="P141" s="225"/>
      <c r="Q141" s="225"/>
      <c r="R141" s="132"/>
      <c r="T141" s="165"/>
      <c r="U141" s="37" t="s">
        <v>42</v>
      </c>
      <c r="V141" s="28"/>
      <c r="W141" s="166">
        <f t="shared" si="6"/>
        <v>0</v>
      </c>
      <c r="X141" s="166">
        <v>4.0999999999999995E-3</v>
      </c>
      <c r="Y141" s="166">
        <f t="shared" si="7"/>
        <v>4.0999999999999995E-3</v>
      </c>
      <c r="Z141" s="166">
        <v>0</v>
      </c>
      <c r="AA141" s="167">
        <f t="shared" si="8"/>
        <v>0</v>
      </c>
      <c r="AR141" s="9" t="s">
        <v>207</v>
      </c>
      <c r="AT141" s="9" t="s">
        <v>204</v>
      </c>
      <c r="AU141" s="9" t="s">
        <v>101</v>
      </c>
      <c r="AY141" s="9" t="s">
        <v>142</v>
      </c>
      <c r="BE141" s="99">
        <f t="shared" si="9"/>
        <v>0</v>
      </c>
      <c r="BF141" s="99">
        <f t="shared" si="10"/>
        <v>0</v>
      </c>
      <c r="BG141" s="99">
        <f t="shared" si="11"/>
        <v>0</v>
      </c>
      <c r="BH141" s="99">
        <f t="shared" si="12"/>
        <v>0</v>
      </c>
      <c r="BI141" s="99">
        <f t="shared" si="13"/>
        <v>0</v>
      </c>
      <c r="BJ141" s="9" t="s">
        <v>85</v>
      </c>
      <c r="BK141" s="99">
        <f t="shared" si="14"/>
        <v>0</v>
      </c>
      <c r="BL141" s="9" t="s">
        <v>147</v>
      </c>
      <c r="BM141" s="9" t="s">
        <v>208</v>
      </c>
    </row>
    <row r="142" spans="2:65" s="26" customFormat="1" ht="63.75" customHeight="1" x14ac:dyDescent="0.25">
      <c r="B142" s="130"/>
      <c r="C142" s="161" t="s">
        <v>209</v>
      </c>
      <c r="D142" s="161" t="s">
        <v>143</v>
      </c>
      <c r="E142" s="162" t="s">
        <v>210</v>
      </c>
      <c r="F142" s="220" t="s">
        <v>211</v>
      </c>
      <c r="G142" s="220"/>
      <c r="H142" s="220"/>
      <c r="I142" s="220"/>
      <c r="J142" s="163" t="s">
        <v>151</v>
      </c>
      <c r="K142" s="164">
        <v>4</v>
      </c>
      <c r="L142" s="221">
        <v>0</v>
      </c>
      <c r="M142" s="221"/>
      <c r="N142" s="222">
        <f t="shared" si="5"/>
        <v>0</v>
      </c>
      <c r="O142" s="222"/>
      <c r="P142" s="222"/>
      <c r="Q142" s="222"/>
      <c r="R142" s="132"/>
      <c r="T142" s="165"/>
      <c r="U142" s="37" t="s">
        <v>42</v>
      </c>
      <c r="V142" s="28"/>
      <c r="W142" s="166">
        <f t="shared" si="6"/>
        <v>0</v>
      </c>
      <c r="X142" s="166">
        <v>3.3999999999999997E-4</v>
      </c>
      <c r="Y142" s="166">
        <f t="shared" si="7"/>
        <v>1.3599999999999999E-3</v>
      </c>
      <c r="Z142" s="166">
        <v>0</v>
      </c>
      <c r="AA142" s="167">
        <f t="shared" si="8"/>
        <v>0</v>
      </c>
      <c r="AR142" s="9" t="s">
        <v>147</v>
      </c>
      <c r="AT142" s="9" t="s">
        <v>143</v>
      </c>
      <c r="AU142" s="9" t="s">
        <v>101</v>
      </c>
      <c r="AY142" s="9" t="s">
        <v>142</v>
      </c>
      <c r="BE142" s="99">
        <f t="shared" si="9"/>
        <v>0</v>
      </c>
      <c r="BF142" s="99">
        <f t="shared" si="10"/>
        <v>0</v>
      </c>
      <c r="BG142" s="99">
        <f t="shared" si="11"/>
        <v>0</v>
      </c>
      <c r="BH142" s="99">
        <f t="shared" si="12"/>
        <v>0</v>
      </c>
      <c r="BI142" s="99">
        <f t="shared" si="13"/>
        <v>0</v>
      </c>
      <c r="BJ142" s="9" t="s">
        <v>85</v>
      </c>
      <c r="BK142" s="99">
        <f t="shared" si="14"/>
        <v>0</v>
      </c>
      <c r="BL142" s="9" t="s">
        <v>147</v>
      </c>
      <c r="BM142" s="9" t="s">
        <v>212</v>
      </c>
    </row>
    <row r="143" spans="2:65" s="26" customFormat="1" ht="25.5" customHeight="1" x14ac:dyDescent="0.25">
      <c r="B143" s="130"/>
      <c r="C143" s="161" t="s">
        <v>213</v>
      </c>
      <c r="D143" s="161" t="s">
        <v>143</v>
      </c>
      <c r="E143" s="162" t="s">
        <v>214</v>
      </c>
      <c r="F143" s="220" t="s">
        <v>215</v>
      </c>
      <c r="G143" s="220"/>
      <c r="H143" s="220"/>
      <c r="I143" s="220"/>
      <c r="J143" s="163" t="s">
        <v>151</v>
      </c>
      <c r="K143" s="164">
        <v>2</v>
      </c>
      <c r="L143" s="221">
        <v>0</v>
      </c>
      <c r="M143" s="221"/>
      <c r="N143" s="222">
        <f t="shared" si="5"/>
        <v>0</v>
      </c>
      <c r="O143" s="222"/>
      <c r="P143" s="222"/>
      <c r="Q143" s="222"/>
      <c r="R143" s="132"/>
      <c r="T143" s="165"/>
      <c r="U143" s="37" t="s">
        <v>42</v>
      </c>
      <c r="V143" s="28"/>
      <c r="W143" s="166">
        <f t="shared" si="6"/>
        <v>0</v>
      </c>
      <c r="X143" s="166">
        <v>1.6999999999999999E-4</v>
      </c>
      <c r="Y143" s="166">
        <f t="shared" si="7"/>
        <v>3.3999999999999997E-4</v>
      </c>
      <c r="Z143" s="166">
        <v>0</v>
      </c>
      <c r="AA143" s="167">
        <f t="shared" si="8"/>
        <v>0</v>
      </c>
      <c r="AR143" s="9" t="s">
        <v>147</v>
      </c>
      <c r="AT143" s="9" t="s">
        <v>143</v>
      </c>
      <c r="AU143" s="9" t="s">
        <v>101</v>
      </c>
      <c r="AY143" s="9" t="s">
        <v>142</v>
      </c>
      <c r="BE143" s="99">
        <f t="shared" si="9"/>
        <v>0</v>
      </c>
      <c r="BF143" s="99">
        <f t="shared" si="10"/>
        <v>0</v>
      </c>
      <c r="BG143" s="99">
        <f t="shared" si="11"/>
        <v>0</v>
      </c>
      <c r="BH143" s="99">
        <f t="shared" si="12"/>
        <v>0</v>
      </c>
      <c r="BI143" s="99">
        <f t="shared" si="13"/>
        <v>0</v>
      </c>
      <c r="BJ143" s="9" t="s">
        <v>85</v>
      </c>
      <c r="BK143" s="99">
        <f t="shared" si="14"/>
        <v>0</v>
      </c>
      <c r="BL143" s="9" t="s">
        <v>147</v>
      </c>
      <c r="BM143" s="9" t="s">
        <v>216</v>
      </c>
    </row>
    <row r="144" spans="2:65" s="26" customFormat="1" ht="25.5" customHeight="1" x14ac:dyDescent="0.25">
      <c r="B144" s="130"/>
      <c r="C144" s="161" t="s">
        <v>217</v>
      </c>
      <c r="D144" s="161" t="s">
        <v>143</v>
      </c>
      <c r="E144" s="162" t="s">
        <v>218</v>
      </c>
      <c r="F144" s="220" t="s">
        <v>219</v>
      </c>
      <c r="G144" s="220"/>
      <c r="H144" s="220"/>
      <c r="I144" s="220"/>
      <c r="J144" s="163"/>
      <c r="K144" s="164"/>
      <c r="L144" s="221"/>
      <c r="M144" s="221"/>
      <c r="N144" s="222"/>
      <c r="O144" s="222"/>
      <c r="P144" s="222"/>
      <c r="Q144" s="222"/>
      <c r="R144" s="132"/>
      <c r="T144" s="165"/>
      <c r="U144" s="37" t="s">
        <v>42</v>
      </c>
      <c r="V144" s="28"/>
      <c r="W144" s="166">
        <f t="shared" si="6"/>
        <v>0</v>
      </c>
      <c r="X144" s="166">
        <v>0</v>
      </c>
      <c r="Y144" s="166">
        <f t="shared" si="7"/>
        <v>0</v>
      </c>
      <c r="Z144" s="166">
        <v>0</v>
      </c>
      <c r="AA144" s="167">
        <f t="shared" si="8"/>
        <v>0</v>
      </c>
      <c r="AR144" s="9" t="s">
        <v>147</v>
      </c>
      <c r="AT144" s="9" t="s">
        <v>143</v>
      </c>
      <c r="AU144" s="9" t="s">
        <v>101</v>
      </c>
      <c r="AY144" s="9" t="s">
        <v>142</v>
      </c>
      <c r="BE144" s="99">
        <f t="shared" si="9"/>
        <v>0</v>
      </c>
      <c r="BF144" s="99">
        <f t="shared" si="10"/>
        <v>0</v>
      </c>
      <c r="BG144" s="99">
        <f t="shared" si="11"/>
        <v>0</v>
      </c>
      <c r="BH144" s="99">
        <f t="shared" si="12"/>
        <v>0</v>
      </c>
      <c r="BI144" s="99">
        <f t="shared" si="13"/>
        <v>0</v>
      </c>
      <c r="BJ144" s="9" t="s">
        <v>85</v>
      </c>
      <c r="BK144" s="99">
        <f t="shared" si="14"/>
        <v>0</v>
      </c>
      <c r="BL144" s="9" t="s">
        <v>147</v>
      </c>
      <c r="BM144" s="9" t="s">
        <v>220</v>
      </c>
    </row>
    <row r="145" spans="2:65" s="26" customFormat="1" ht="16.5" customHeight="1" x14ac:dyDescent="0.25">
      <c r="B145" s="130"/>
      <c r="C145" s="168" t="s">
        <v>221</v>
      </c>
      <c r="D145" s="168" t="s">
        <v>204</v>
      </c>
      <c r="E145" s="169" t="s">
        <v>222</v>
      </c>
      <c r="F145" s="223" t="s">
        <v>223</v>
      </c>
      <c r="G145" s="223"/>
      <c r="H145" s="223"/>
      <c r="I145" s="223"/>
      <c r="J145" s="170" t="s">
        <v>151</v>
      </c>
      <c r="K145" s="171">
        <v>2</v>
      </c>
      <c r="L145" s="224">
        <v>0</v>
      </c>
      <c r="M145" s="224"/>
      <c r="N145" s="225">
        <f>ROUND(L145*K145,2)</f>
        <v>0</v>
      </c>
      <c r="O145" s="225"/>
      <c r="P145" s="225"/>
      <c r="Q145" s="225"/>
      <c r="R145" s="132"/>
      <c r="T145" s="165"/>
      <c r="U145" s="37" t="s">
        <v>42</v>
      </c>
      <c r="V145" s="28"/>
      <c r="W145" s="166">
        <f t="shared" si="6"/>
        <v>0</v>
      </c>
      <c r="X145" s="166">
        <v>3.3000000000000005E-4</v>
      </c>
      <c r="Y145" s="166">
        <f t="shared" si="7"/>
        <v>6.600000000000001E-4</v>
      </c>
      <c r="Z145" s="166">
        <v>0</v>
      </c>
      <c r="AA145" s="167">
        <f t="shared" si="8"/>
        <v>0</v>
      </c>
      <c r="AR145" s="9" t="s">
        <v>207</v>
      </c>
      <c r="AT145" s="9" t="s">
        <v>204</v>
      </c>
      <c r="AU145" s="9" t="s">
        <v>101</v>
      </c>
      <c r="AY145" s="9" t="s">
        <v>142</v>
      </c>
      <c r="BE145" s="99">
        <f t="shared" si="9"/>
        <v>0</v>
      </c>
      <c r="BF145" s="99">
        <f t="shared" si="10"/>
        <v>0</v>
      </c>
      <c r="BG145" s="99">
        <f t="shared" si="11"/>
        <v>0</v>
      </c>
      <c r="BH145" s="99">
        <f t="shared" si="12"/>
        <v>0</v>
      </c>
      <c r="BI145" s="99">
        <f t="shared" si="13"/>
        <v>0</v>
      </c>
      <c r="BJ145" s="9" t="s">
        <v>85</v>
      </c>
      <c r="BK145" s="99">
        <f t="shared" si="14"/>
        <v>0</v>
      </c>
      <c r="BL145" s="9" t="s">
        <v>147</v>
      </c>
      <c r="BM145" s="9" t="s">
        <v>224</v>
      </c>
    </row>
    <row r="146" spans="2:65" s="26" customFormat="1" ht="38.25" customHeight="1" x14ac:dyDescent="0.25">
      <c r="B146" s="130"/>
      <c r="C146" s="161" t="s">
        <v>9</v>
      </c>
      <c r="D146" s="161" t="s">
        <v>143</v>
      </c>
      <c r="E146" s="162" t="s">
        <v>225</v>
      </c>
      <c r="F146" s="220" t="s">
        <v>226</v>
      </c>
      <c r="G146" s="220"/>
      <c r="H146" s="220"/>
      <c r="I146" s="220"/>
      <c r="J146" s="163"/>
      <c r="K146" s="164"/>
      <c r="L146" s="221"/>
      <c r="M146" s="221"/>
      <c r="N146" s="222"/>
      <c r="O146" s="222"/>
      <c r="P146" s="222"/>
      <c r="Q146" s="222"/>
      <c r="R146" s="132"/>
      <c r="T146" s="165"/>
      <c r="U146" s="37" t="s">
        <v>42</v>
      </c>
      <c r="V146" s="28"/>
      <c r="W146" s="166">
        <f t="shared" si="6"/>
        <v>0</v>
      </c>
      <c r="X146" s="166">
        <v>0</v>
      </c>
      <c r="Y146" s="166">
        <f t="shared" si="7"/>
        <v>0</v>
      </c>
      <c r="Z146" s="166">
        <v>0</v>
      </c>
      <c r="AA146" s="167">
        <f t="shared" si="8"/>
        <v>0</v>
      </c>
      <c r="AR146" s="9" t="s">
        <v>147</v>
      </c>
      <c r="AT146" s="9" t="s">
        <v>143</v>
      </c>
      <c r="AU146" s="9" t="s">
        <v>101</v>
      </c>
      <c r="AY146" s="9" t="s">
        <v>142</v>
      </c>
      <c r="BE146" s="99">
        <f t="shared" si="9"/>
        <v>0</v>
      </c>
      <c r="BF146" s="99">
        <f t="shared" si="10"/>
        <v>0</v>
      </c>
      <c r="BG146" s="99">
        <f t="shared" si="11"/>
        <v>0</v>
      </c>
      <c r="BH146" s="99">
        <f t="shared" si="12"/>
        <v>0</v>
      </c>
      <c r="BI146" s="99">
        <f t="shared" si="13"/>
        <v>0</v>
      </c>
      <c r="BJ146" s="9" t="s">
        <v>85</v>
      </c>
      <c r="BK146" s="99">
        <f t="shared" si="14"/>
        <v>0</v>
      </c>
      <c r="BL146" s="9" t="s">
        <v>147</v>
      </c>
      <c r="BM146" s="9" t="s">
        <v>227</v>
      </c>
    </row>
    <row r="147" spans="2:65" s="26" customFormat="1" ht="25.5" customHeight="1" x14ac:dyDescent="0.25">
      <c r="B147" s="130"/>
      <c r="C147" s="161" t="s">
        <v>228</v>
      </c>
      <c r="D147" s="161" t="s">
        <v>143</v>
      </c>
      <c r="E147" s="162" t="s">
        <v>229</v>
      </c>
      <c r="F147" s="220" t="s">
        <v>230</v>
      </c>
      <c r="G147" s="220"/>
      <c r="H147" s="220"/>
      <c r="I147" s="220"/>
      <c r="J147" s="163" t="s">
        <v>231</v>
      </c>
      <c r="K147" s="164">
        <v>2</v>
      </c>
      <c r="L147" s="221">
        <v>0</v>
      </c>
      <c r="M147" s="221"/>
      <c r="N147" s="222">
        <f>ROUND(L147*K147,2)</f>
        <v>0</v>
      </c>
      <c r="O147" s="222"/>
      <c r="P147" s="222"/>
      <c r="Q147" s="222"/>
      <c r="R147" s="132"/>
      <c r="T147" s="165"/>
      <c r="U147" s="37" t="s">
        <v>42</v>
      </c>
      <c r="V147" s="28"/>
      <c r="W147" s="166">
        <f t="shared" si="6"/>
        <v>0</v>
      </c>
      <c r="X147" s="166">
        <v>0</v>
      </c>
      <c r="Y147" s="166">
        <f t="shared" si="7"/>
        <v>0</v>
      </c>
      <c r="Z147" s="166">
        <v>0</v>
      </c>
      <c r="AA147" s="167">
        <f t="shared" si="8"/>
        <v>0</v>
      </c>
      <c r="AR147" s="9" t="s">
        <v>147</v>
      </c>
      <c r="AT147" s="9" t="s">
        <v>143</v>
      </c>
      <c r="AU147" s="9" t="s">
        <v>101</v>
      </c>
      <c r="AY147" s="9" t="s">
        <v>142</v>
      </c>
      <c r="BE147" s="99">
        <f t="shared" si="9"/>
        <v>0</v>
      </c>
      <c r="BF147" s="99">
        <f t="shared" si="10"/>
        <v>0</v>
      </c>
      <c r="BG147" s="99">
        <f t="shared" si="11"/>
        <v>0</v>
      </c>
      <c r="BH147" s="99">
        <f t="shared" si="12"/>
        <v>0</v>
      </c>
      <c r="BI147" s="99">
        <f t="shared" si="13"/>
        <v>0</v>
      </c>
      <c r="BJ147" s="9" t="s">
        <v>85</v>
      </c>
      <c r="BK147" s="99">
        <f t="shared" si="14"/>
        <v>0</v>
      </c>
      <c r="BL147" s="9" t="s">
        <v>147</v>
      </c>
      <c r="BM147" s="9" t="s">
        <v>232</v>
      </c>
    </row>
    <row r="148" spans="2:65" s="26" customFormat="1" ht="25.5" customHeight="1" x14ac:dyDescent="0.25">
      <c r="B148" s="130"/>
      <c r="C148" s="161" t="s">
        <v>233</v>
      </c>
      <c r="D148" s="161" t="s">
        <v>143</v>
      </c>
      <c r="E148" s="162" t="s">
        <v>234</v>
      </c>
      <c r="F148" s="220" t="s">
        <v>235</v>
      </c>
      <c r="G148" s="220"/>
      <c r="H148" s="220"/>
      <c r="I148" s="220"/>
      <c r="J148" s="163" t="s">
        <v>146</v>
      </c>
      <c r="K148" s="164">
        <v>70</v>
      </c>
      <c r="L148" s="221">
        <v>0</v>
      </c>
      <c r="M148" s="221"/>
      <c r="N148" s="222">
        <f>ROUND(L148*K148,2)</f>
        <v>0</v>
      </c>
      <c r="O148" s="222"/>
      <c r="P148" s="222"/>
      <c r="Q148" s="222"/>
      <c r="R148" s="132"/>
      <c r="T148" s="165"/>
      <c r="U148" s="37" t="s">
        <v>42</v>
      </c>
      <c r="V148" s="28"/>
      <c r="W148" s="166">
        <f t="shared" si="6"/>
        <v>0</v>
      </c>
      <c r="X148" s="166">
        <v>0</v>
      </c>
      <c r="Y148" s="166">
        <f t="shared" si="7"/>
        <v>0</v>
      </c>
      <c r="Z148" s="166">
        <v>0</v>
      </c>
      <c r="AA148" s="167">
        <f t="shared" si="8"/>
        <v>0</v>
      </c>
      <c r="AR148" s="9" t="s">
        <v>147</v>
      </c>
      <c r="AT148" s="9" t="s">
        <v>143</v>
      </c>
      <c r="AU148" s="9" t="s">
        <v>101</v>
      </c>
      <c r="AY148" s="9" t="s">
        <v>142</v>
      </c>
      <c r="BE148" s="99">
        <f t="shared" si="9"/>
        <v>0</v>
      </c>
      <c r="BF148" s="99">
        <f t="shared" si="10"/>
        <v>0</v>
      </c>
      <c r="BG148" s="99">
        <f t="shared" si="11"/>
        <v>0</v>
      </c>
      <c r="BH148" s="99">
        <f t="shared" si="12"/>
        <v>0</v>
      </c>
      <c r="BI148" s="99">
        <f t="shared" si="13"/>
        <v>0</v>
      </c>
      <c r="BJ148" s="9" t="s">
        <v>85</v>
      </c>
      <c r="BK148" s="99">
        <f t="shared" si="14"/>
        <v>0</v>
      </c>
      <c r="BL148" s="9" t="s">
        <v>147</v>
      </c>
      <c r="BM148" s="9" t="s">
        <v>236</v>
      </c>
    </row>
    <row r="149" spans="2:65" s="26" customFormat="1" ht="25.5" customHeight="1" x14ac:dyDescent="0.25">
      <c r="B149" s="130"/>
      <c r="C149" s="161" t="s">
        <v>237</v>
      </c>
      <c r="D149" s="161" t="s">
        <v>143</v>
      </c>
      <c r="E149" s="162" t="s">
        <v>238</v>
      </c>
      <c r="F149" s="220" t="s">
        <v>239</v>
      </c>
      <c r="G149" s="220"/>
      <c r="H149" s="220"/>
      <c r="I149" s="220"/>
      <c r="J149" s="163" t="s">
        <v>240</v>
      </c>
      <c r="K149" s="164">
        <v>0.13300000000000001</v>
      </c>
      <c r="L149" s="221">
        <v>0</v>
      </c>
      <c r="M149" s="221"/>
      <c r="N149" s="222">
        <f>ROUND(L149*K149,2)</f>
        <v>0</v>
      </c>
      <c r="O149" s="222"/>
      <c r="P149" s="222"/>
      <c r="Q149" s="222"/>
      <c r="R149" s="132"/>
      <c r="T149" s="165"/>
      <c r="U149" s="37" t="s">
        <v>42</v>
      </c>
      <c r="V149" s="28"/>
      <c r="W149" s="166">
        <f t="shared" si="6"/>
        <v>0</v>
      </c>
      <c r="X149" s="166">
        <v>0</v>
      </c>
      <c r="Y149" s="166">
        <f t="shared" si="7"/>
        <v>0</v>
      </c>
      <c r="Z149" s="166">
        <v>0</v>
      </c>
      <c r="AA149" s="167">
        <f t="shared" si="8"/>
        <v>0</v>
      </c>
      <c r="AR149" s="9" t="s">
        <v>147</v>
      </c>
      <c r="AT149" s="9" t="s">
        <v>143</v>
      </c>
      <c r="AU149" s="9" t="s">
        <v>101</v>
      </c>
      <c r="AY149" s="9" t="s">
        <v>142</v>
      </c>
      <c r="BE149" s="99">
        <f t="shared" si="9"/>
        <v>0</v>
      </c>
      <c r="BF149" s="99">
        <f t="shared" si="10"/>
        <v>0</v>
      </c>
      <c r="BG149" s="99">
        <f t="shared" si="11"/>
        <v>0</v>
      </c>
      <c r="BH149" s="99">
        <f t="shared" si="12"/>
        <v>0</v>
      </c>
      <c r="BI149" s="99">
        <f t="shared" si="13"/>
        <v>0</v>
      </c>
      <c r="BJ149" s="9" t="s">
        <v>85</v>
      </c>
      <c r="BK149" s="99">
        <f t="shared" si="14"/>
        <v>0</v>
      </c>
      <c r="BL149" s="9" t="s">
        <v>147</v>
      </c>
      <c r="BM149" s="9" t="s">
        <v>241</v>
      </c>
    </row>
    <row r="150" spans="2:65" s="149" customFormat="1" ht="29.85" customHeight="1" x14ac:dyDescent="0.35">
      <c r="B150" s="150"/>
      <c r="C150" s="172"/>
      <c r="D150" s="173" t="s">
        <v>113</v>
      </c>
      <c r="E150" s="173"/>
      <c r="F150" s="173"/>
      <c r="G150" s="173"/>
      <c r="H150" s="173"/>
      <c r="I150" s="173"/>
      <c r="J150" s="173"/>
      <c r="K150" s="173"/>
      <c r="L150" s="160"/>
      <c r="M150" s="160"/>
      <c r="N150" s="226">
        <f>BK150</f>
        <v>0</v>
      </c>
      <c r="O150" s="226"/>
      <c r="P150" s="226"/>
      <c r="Q150" s="226"/>
      <c r="R150" s="153"/>
      <c r="T150" s="154"/>
      <c r="U150" s="151"/>
      <c r="V150" s="151"/>
      <c r="W150" s="155">
        <f>SUM(W151:W168)</f>
        <v>0</v>
      </c>
      <c r="X150" s="151"/>
      <c r="Y150" s="155">
        <f>SUM(Y151:Y168)</f>
        <v>9.6250000000000016E-2</v>
      </c>
      <c r="Z150" s="151"/>
      <c r="AA150" s="156">
        <f>SUM(AA151:AA168)</f>
        <v>7.6679999999999998E-2</v>
      </c>
      <c r="AR150" s="157" t="s">
        <v>101</v>
      </c>
      <c r="AT150" s="158" t="s">
        <v>76</v>
      </c>
      <c r="AU150" s="158" t="s">
        <v>85</v>
      </c>
      <c r="AY150" s="157" t="s">
        <v>142</v>
      </c>
      <c r="BK150" s="159">
        <f>SUM(BK151:BK168)</f>
        <v>0</v>
      </c>
    </row>
    <row r="151" spans="2:65" s="26" customFormat="1" ht="25.5" customHeight="1" x14ac:dyDescent="0.25">
      <c r="B151" s="130"/>
      <c r="C151" s="161" t="s">
        <v>242</v>
      </c>
      <c r="D151" s="161" t="s">
        <v>143</v>
      </c>
      <c r="E151" s="162" t="s">
        <v>243</v>
      </c>
      <c r="F151" s="220" t="s">
        <v>244</v>
      </c>
      <c r="G151" s="220"/>
      <c r="H151" s="220"/>
      <c r="I151" s="220"/>
      <c r="J151" s="163" t="s">
        <v>146</v>
      </c>
      <c r="K151" s="164">
        <v>36</v>
      </c>
      <c r="L151" s="221">
        <v>0</v>
      </c>
      <c r="M151" s="221"/>
      <c r="N151" s="222">
        <f t="shared" ref="N151:N168" si="15">ROUND(L151*K151,2)</f>
        <v>0</v>
      </c>
      <c r="O151" s="222"/>
      <c r="P151" s="222"/>
      <c r="Q151" s="222"/>
      <c r="R151" s="132"/>
      <c r="T151" s="165"/>
      <c r="U151" s="37" t="s">
        <v>42</v>
      </c>
      <c r="V151" s="28"/>
      <c r="W151" s="166">
        <f t="shared" ref="W151:W168" si="16">V151*K151</f>
        <v>0</v>
      </c>
      <c r="X151" s="166">
        <v>0</v>
      </c>
      <c r="Y151" s="166">
        <f t="shared" ref="Y151:Y168" si="17">X151*K151</f>
        <v>0</v>
      </c>
      <c r="Z151" s="166">
        <v>2.1299999999999999E-3</v>
      </c>
      <c r="AA151" s="167">
        <f t="shared" ref="AA151:AA168" si="18">Z151*K151</f>
        <v>7.6679999999999998E-2</v>
      </c>
      <c r="AR151" s="9" t="s">
        <v>147</v>
      </c>
      <c r="AT151" s="9" t="s">
        <v>143</v>
      </c>
      <c r="AU151" s="9" t="s">
        <v>101</v>
      </c>
      <c r="AY151" s="9" t="s">
        <v>142</v>
      </c>
      <c r="BE151" s="99">
        <f t="shared" ref="BE151:BE168" si="19">IF(U151="základní",N151,0)</f>
        <v>0</v>
      </c>
      <c r="BF151" s="99">
        <f t="shared" ref="BF151:BF168" si="20">IF(U151="snížená",N151,0)</f>
        <v>0</v>
      </c>
      <c r="BG151" s="99">
        <f t="shared" ref="BG151:BG168" si="21">IF(U151="zákl. přenesená",N151,0)</f>
        <v>0</v>
      </c>
      <c r="BH151" s="99">
        <f t="shared" ref="BH151:BH168" si="22">IF(U151="sníž. přenesená",N151,0)</f>
        <v>0</v>
      </c>
      <c r="BI151" s="99">
        <f t="shared" ref="BI151:BI168" si="23">IF(U151="nulová",N151,0)</f>
        <v>0</v>
      </c>
      <c r="BJ151" s="9" t="s">
        <v>85</v>
      </c>
      <c r="BK151" s="99">
        <f t="shared" ref="BK151:BK168" si="24">ROUND(L151*K151,2)</f>
        <v>0</v>
      </c>
      <c r="BL151" s="9" t="s">
        <v>147</v>
      </c>
      <c r="BM151" s="9" t="s">
        <v>245</v>
      </c>
    </row>
    <row r="152" spans="2:65" s="26" customFormat="1" ht="25.5" customHeight="1" x14ac:dyDescent="0.25">
      <c r="B152" s="130"/>
      <c r="C152" s="161" t="s">
        <v>246</v>
      </c>
      <c r="D152" s="161" t="s">
        <v>143</v>
      </c>
      <c r="E152" s="162" t="s">
        <v>247</v>
      </c>
      <c r="F152" s="220" t="s">
        <v>248</v>
      </c>
      <c r="G152" s="220"/>
      <c r="H152" s="220"/>
      <c r="I152" s="220"/>
      <c r="J152" s="163" t="s">
        <v>249</v>
      </c>
      <c r="K152" s="164">
        <v>3</v>
      </c>
      <c r="L152" s="221">
        <v>0</v>
      </c>
      <c r="M152" s="221"/>
      <c r="N152" s="222">
        <f t="shared" si="15"/>
        <v>0</v>
      </c>
      <c r="O152" s="222"/>
      <c r="P152" s="222"/>
      <c r="Q152" s="222"/>
      <c r="R152" s="132"/>
      <c r="T152" s="165"/>
      <c r="U152" s="37" t="s">
        <v>42</v>
      </c>
      <c r="V152" s="28"/>
      <c r="W152" s="166">
        <f t="shared" si="16"/>
        <v>0</v>
      </c>
      <c r="X152" s="166">
        <v>5.2399999999999999E-3</v>
      </c>
      <c r="Y152" s="166">
        <f t="shared" si="17"/>
        <v>1.5719999999999998E-2</v>
      </c>
      <c r="Z152" s="166">
        <v>0</v>
      </c>
      <c r="AA152" s="167">
        <f t="shared" si="18"/>
        <v>0</v>
      </c>
      <c r="AR152" s="9" t="s">
        <v>147</v>
      </c>
      <c r="AT152" s="9" t="s">
        <v>143</v>
      </c>
      <c r="AU152" s="9" t="s">
        <v>101</v>
      </c>
      <c r="AY152" s="9" t="s">
        <v>142</v>
      </c>
      <c r="BE152" s="99">
        <f t="shared" si="19"/>
        <v>0</v>
      </c>
      <c r="BF152" s="99">
        <f t="shared" si="20"/>
        <v>0</v>
      </c>
      <c r="BG152" s="99">
        <f t="shared" si="21"/>
        <v>0</v>
      </c>
      <c r="BH152" s="99">
        <f t="shared" si="22"/>
        <v>0</v>
      </c>
      <c r="BI152" s="99">
        <f t="shared" si="23"/>
        <v>0</v>
      </c>
      <c r="BJ152" s="9" t="s">
        <v>85</v>
      </c>
      <c r="BK152" s="99">
        <f t="shared" si="24"/>
        <v>0</v>
      </c>
      <c r="BL152" s="9" t="s">
        <v>147</v>
      </c>
      <c r="BM152" s="9" t="s">
        <v>250</v>
      </c>
    </row>
    <row r="153" spans="2:65" s="26" customFormat="1" ht="25.5" customHeight="1" x14ac:dyDescent="0.25">
      <c r="B153" s="130"/>
      <c r="C153" s="161" t="s">
        <v>251</v>
      </c>
      <c r="D153" s="161" t="s">
        <v>143</v>
      </c>
      <c r="E153" s="162" t="s">
        <v>252</v>
      </c>
      <c r="F153" s="220" t="s">
        <v>253</v>
      </c>
      <c r="G153" s="220"/>
      <c r="H153" s="220"/>
      <c r="I153" s="220"/>
      <c r="J153" s="163" t="s">
        <v>151</v>
      </c>
      <c r="K153" s="164">
        <v>3</v>
      </c>
      <c r="L153" s="221">
        <v>0</v>
      </c>
      <c r="M153" s="221"/>
      <c r="N153" s="222">
        <f t="shared" si="15"/>
        <v>0</v>
      </c>
      <c r="O153" s="222"/>
      <c r="P153" s="222"/>
      <c r="Q153" s="222"/>
      <c r="R153" s="132"/>
      <c r="T153" s="165"/>
      <c r="U153" s="37" t="s">
        <v>42</v>
      </c>
      <c r="V153" s="28"/>
      <c r="W153" s="166">
        <f t="shared" si="16"/>
        <v>0</v>
      </c>
      <c r="X153" s="166">
        <v>1.1999999999999999E-3</v>
      </c>
      <c r="Y153" s="166">
        <f t="shared" si="17"/>
        <v>3.5999999999999999E-3</v>
      </c>
      <c r="Z153" s="166">
        <v>0</v>
      </c>
      <c r="AA153" s="167">
        <f t="shared" si="18"/>
        <v>0</v>
      </c>
      <c r="AR153" s="9" t="s">
        <v>147</v>
      </c>
      <c r="AT153" s="9" t="s">
        <v>143</v>
      </c>
      <c r="AU153" s="9" t="s">
        <v>101</v>
      </c>
      <c r="AY153" s="9" t="s">
        <v>142</v>
      </c>
      <c r="BE153" s="99">
        <f t="shared" si="19"/>
        <v>0</v>
      </c>
      <c r="BF153" s="99">
        <f t="shared" si="20"/>
        <v>0</v>
      </c>
      <c r="BG153" s="99">
        <f t="shared" si="21"/>
        <v>0</v>
      </c>
      <c r="BH153" s="99">
        <f t="shared" si="22"/>
        <v>0</v>
      </c>
      <c r="BI153" s="99">
        <f t="shared" si="23"/>
        <v>0</v>
      </c>
      <c r="BJ153" s="9" t="s">
        <v>85</v>
      </c>
      <c r="BK153" s="99">
        <f t="shared" si="24"/>
        <v>0</v>
      </c>
      <c r="BL153" s="9" t="s">
        <v>147</v>
      </c>
      <c r="BM153" s="9" t="s">
        <v>254</v>
      </c>
    </row>
    <row r="154" spans="2:65" s="26" customFormat="1" ht="25.5" customHeight="1" x14ac:dyDescent="0.25">
      <c r="B154" s="130"/>
      <c r="C154" s="161" t="s">
        <v>255</v>
      </c>
      <c r="D154" s="161" t="s">
        <v>143</v>
      </c>
      <c r="E154" s="162" t="s">
        <v>256</v>
      </c>
      <c r="F154" s="220" t="s">
        <v>257</v>
      </c>
      <c r="G154" s="220"/>
      <c r="H154" s="220"/>
      <c r="I154" s="220"/>
      <c r="J154" s="163" t="s">
        <v>146</v>
      </c>
      <c r="K154" s="164">
        <v>54</v>
      </c>
      <c r="L154" s="221">
        <v>0</v>
      </c>
      <c r="M154" s="221"/>
      <c r="N154" s="222">
        <f t="shared" si="15"/>
        <v>0</v>
      </c>
      <c r="O154" s="222"/>
      <c r="P154" s="222"/>
      <c r="Q154" s="222"/>
      <c r="R154" s="132"/>
      <c r="T154" s="165"/>
      <c r="U154" s="37" t="s">
        <v>42</v>
      </c>
      <c r="V154" s="28"/>
      <c r="W154" s="166">
        <f t="shared" si="16"/>
        <v>0</v>
      </c>
      <c r="X154" s="166">
        <v>6.600000000000001E-4</v>
      </c>
      <c r="Y154" s="166">
        <f t="shared" si="17"/>
        <v>3.5640000000000005E-2</v>
      </c>
      <c r="Z154" s="166">
        <v>0</v>
      </c>
      <c r="AA154" s="167">
        <f t="shared" si="18"/>
        <v>0</v>
      </c>
      <c r="AR154" s="9" t="s">
        <v>147</v>
      </c>
      <c r="AT154" s="9" t="s">
        <v>143</v>
      </c>
      <c r="AU154" s="9" t="s">
        <v>101</v>
      </c>
      <c r="AY154" s="9" t="s">
        <v>142</v>
      </c>
      <c r="BE154" s="99">
        <f t="shared" si="19"/>
        <v>0</v>
      </c>
      <c r="BF154" s="99">
        <f t="shared" si="20"/>
        <v>0</v>
      </c>
      <c r="BG154" s="99">
        <f t="shared" si="21"/>
        <v>0</v>
      </c>
      <c r="BH154" s="99">
        <f t="shared" si="22"/>
        <v>0</v>
      </c>
      <c r="BI154" s="99">
        <f t="shared" si="23"/>
        <v>0</v>
      </c>
      <c r="BJ154" s="9" t="s">
        <v>85</v>
      </c>
      <c r="BK154" s="99">
        <f t="shared" si="24"/>
        <v>0</v>
      </c>
      <c r="BL154" s="9" t="s">
        <v>147</v>
      </c>
      <c r="BM154" s="9" t="s">
        <v>258</v>
      </c>
    </row>
    <row r="155" spans="2:65" s="26" customFormat="1" ht="25.5" customHeight="1" x14ac:dyDescent="0.25">
      <c r="B155" s="130"/>
      <c r="C155" s="161" t="s">
        <v>259</v>
      </c>
      <c r="D155" s="161" t="s">
        <v>143</v>
      </c>
      <c r="E155" s="162" t="s">
        <v>260</v>
      </c>
      <c r="F155" s="220" t="s">
        <v>261</v>
      </c>
      <c r="G155" s="220"/>
      <c r="H155" s="220"/>
      <c r="I155" s="220"/>
      <c r="J155" s="163" t="s">
        <v>146</v>
      </c>
      <c r="K155" s="164">
        <v>20</v>
      </c>
      <c r="L155" s="221">
        <v>0</v>
      </c>
      <c r="M155" s="221"/>
      <c r="N155" s="222">
        <f t="shared" si="15"/>
        <v>0</v>
      </c>
      <c r="O155" s="222"/>
      <c r="P155" s="222"/>
      <c r="Q155" s="222"/>
      <c r="R155" s="132"/>
      <c r="T155" s="165"/>
      <c r="U155" s="37" t="s">
        <v>42</v>
      </c>
      <c r="V155" s="28"/>
      <c r="W155" s="166">
        <f t="shared" si="16"/>
        <v>0</v>
      </c>
      <c r="X155" s="166">
        <v>9.1000000000000011E-4</v>
      </c>
      <c r="Y155" s="166">
        <f t="shared" si="17"/>
        <v>1.8200000000000001E-2</v>
      </c>
      <c r="Z155" s="166">
        <v>0</v>
      </c>
      <c r="AA155" s="167">
        <f t="shared" si="18"/>
        <v>0</v>
      </c>
      <c r="AR155" s="9" t="s">
        <v>147</v>
      </c>
      <c r="AT155" s="9" t="s">
        <v>143</v>
      </c>
      <c r="AU155" s="9" t="s">
        <v>101</v>
      </c>
      <c r="AY155" s="9" t="s">
        <v>142</v>
      </c>
      <c r="BE155" s="99">
        <f t="shared" si="19"/>
        <v>0</v>
      </c>
      <c r="BF155" s="99">
        <f t="shared" si="20"/>
        <v>0</v>
      </c>
      <c r="BG155" s="99">
        <f t="shared" si="21"/>
        <v>0</v>
      </c>
      <c r="BH155" s="99">
        <f t="shared" si="22"/>
        <v>0</v>
      </c>
      <c r="BI155" s="99">
        <f t="shared" si="23"/>
        <v>0</v>
      </c>
      <c r="BJ155" s="9" t="s">
        <v>85</v>
      </c>
      <c r="BK155" s="99">
        <f t="shared" si="24"/>
        <v>0</v>
      </c>
      <c r="BL155" s="9" t="s">
        <v>147</v>
      </c>
      <c r="BM155" s="9" t="s">
        <v>262</v>
      </c>
    </row>
    <row r="156" spans="2:65" s="26" customFormat="1" ht="38.25" customHeight="1" x14ac:dyDescent="0.25">
      <c r="B156" s="130"/>
      <c r="C156" s="161" t="s">
        <v>263</v>
      </c>
      <c r="D156" s="161" t="s">
        <v>143</v>
      </c>
      <c r="E156" s="162" t="s">
        <v>264</v>
      </c>
      <c r="F156" s="220" t="s">
        <v>265</v>
      </c>
      <c r="G156" s="220"/>
      <c r="H156" s="220"/>
      <c r="I156" s="220"/>
      <c r="J156" s="163" t="s">
        <v>146</v>
      </c>
      <c r="K156" s="164">
        <v>54</v>
      </c>
      <c r="L156" s="221">
        <v>0</v>
      </c>
      <c r="M156" s="221"/>
      <c r="N156" s="222">
        <f t="shared" si="15"/>
        <v>0</v>
      </c>
      <c r="O156" s="222"/>
      <c r="P156" s="222"/>
      <c r="Q156" s="222"/>
      <c r="R156" s="132"/>
      <c r="T156" s="165"/>
      <c r="U156" s="37" t="s">
        <v>42</v>
      </c>
      <c r="V156" s="28"/>
      <c r="W156" s="166">
        <f t="shared" si="16"/>
        <v>0</v>
      </c>
      <c r="X156" s="166">
        <v>4.0000000000000003E-5</v>
      </c>
      <c r="Y156" s="166">
        <f t="shared" si="17"/>
        <v>2.16E-3</v>
      </c>
      <c r="Z156" s="166">
        <v>0</v>
      </c>
      <c r="AA156" s="167">
        <f t="shared" si="18"/>
        <v>0</v>
      </c>
      <c r="AR156" s="9" t="s">
        <v>147</v>
      </c>
      <c r="AT156" s="9" t="s">
        <v>143</v>
      </c>
      <c r="AU156" s="9" t="s">
        <v>101</v>
      </c>
      <c r="AY156" s="9" t="s">
        <v>142</v>
      </c>
      <c r="BE156" s="99">
        <f t="shared" si="19"/>
        <v>0</v>
      </c>
      <c r="BF156" s="99">
        <f t="shared" si="20"/>
        <v>0</v>
      </c>
      <c r="BG156" s="99">
        <f t="shared" si="21"/>
        <v>0</v>
      </c>
      <c r="BH156" s="99">
        <f t="shared" si="22"/>
        <v>0</v>
      </c>
      <c r="BI156" s="99">
        <f t="shared" si="23"/>
        <v>0</v>
      </c>
      <c r="BJ156" s="9" t="s">
        <v>85</v>
      </c>
      <c r="BK156" s="99">
        <f t="shared" si="24"/>
        <v>0</v>
      </c>
      <c r="BL156" s="9" t="s">
        <v>147</v>
      </c>
      <c r="BM156" s="9" t="s">
        <v>266</v>
      </c>
    </row>
    <row r="157" spans="2:65" s="26" customFormat="1" ht="38.25" customHeight="1" x14ac:dyDescent="0.25">
      <c r="B157" s="130"/>
      <c r="C157" s="161" t="s">
        <v>267</v>
      </c>
      <c r="D157" s="161" t="s">
        <v>143</v>
      </c>
      <c r="E157" s="162" t="s">
        <v>268</v>
      </c>
      <c r="F157" s="220" t="s">
        <v>269</v>
      </c>
      <c r="G157" s="220"/>
      <c r="H157" s="220"/>
      <c r="I157" s="220"/>
      <c r="J157" s="163" t="s">
        <v>146</v>
      </c>
      <c r="K157" s="164">
        <v>20</v>
      </c>
      <c r="L157" s="221">
        <v>0</v>
      </c>
      <c r="M157" s="221"/>
      <c r="N157" s="222">
        <f t="shared" si="15"/>
        <v>0</v>
      </c>
      <c r="O157" s="222"/>
      <c r="P157" s="222"/>
      <c r="Q157" s="222"/>
      <c r="R157" s="132"/>
      <c r="T157" s="165"/>
      <c r="U157" s="37" t="s">
        <v>42</v>
      </c>
      <c r="V157" s="28"/>
      <c r="W157" s="166">
        <f t="shared" si="16"/>
        <v>0</v>
      </c>
      <c r="X157" s="166">
        <v>4.0000000000000003E-5</v>
      </c>
      <c r="Y157" s="166">
        <f t="shared" si="17"/>
        <v>8.0000000000000004E-4</v>
      </c>
      <c r="Z157" s="166">
        <v>0</v>
      </c>
      <c r="AA157" s="167">
        <f t="shared" si="18"/>
        <v>0</v>
      </c>
      <c r="AR157" s="9" t="s">
        <v>147</v>
      </c>
      <c r="AT157" s="9" t="s">
        <v>143</v>
      </c>
      <c r="AU157" s="9" t="s">
        <v>101</v>
      </c>
      <c r="AY157" s="9" t="s">
        <v>142</v>
      </c>
      <c r="BE157" s="99">
        <f t="shared" si="19"/>
        <v>0</v>
      </c>
      <c r="BF157" s="99">
        <f t="shared" si="20"/>
        <v>0</v>
      </c>
      <c r="BG157" s="99">
        <f t="shared" si="21"/>
        <v>0</v>
      </c>
      <c r="BH157" s="99">
        <f t="shared" si="22"/>
        <v>0</v>
      </c>
      <c r="BI157" s="99">
        <f t="shared" si="23"/>
        <v>0</v>
      </c>
      <c r="BJ157" s="9" t="s">
        <v>85</v>
      </c>
      <c r="BK157" s="99">
        <f t="shared" si="24"/>
        <v>0</v>
      </c>
      <c r="BL157" s="9" t="s">
        <v>147</v>
      </c>
      <c r="BM157" s="9" t="s">
        <v>270</v>
      </c>
    </row>
    <row r="158" spans="2:65" s="26" customFormat="1" ht="16.5" customHeight="1" x14ac:dyDescent="0.25">
      <c r="B158" s="130"/>
      <c r="C158" s="161" t="s">
        <v>207</v>
      </c>
      <c r="D158" s="161" t="s">
        <v>143</v>
      </c>
      <c r="E158" s="162" t="s">
        <v>271</v>
      </c>
      <c r="F158" s="220" t="s">
        <v>272</v>
      </c>
      <c r="G158" s="220"/>
      <c r="H158" s="220"/>
      <c r="I158" s="220"/>
      <c r="J158" s="163" t="s">
        <v>151</v>
      </c>
      <c r="K158" s="164">
        <v>20</v>
      </c>
      <c r="L158" s="221">
        <v>0</v>
      </c>
      <c r="M158" s="221"/>
      <c r="N158" s="222">
        <f t="shared" si="15"/>
        <v>0</v>
      </c>
      <c r="O158" s="222"/>
      <c r="P158" s="222"/>
      <c r="Q158" s="222"/>
      <c r="R158" s="132"/>
      <c r="T158" s="165"/>
      <c r="U158" s="37" t="s">
        <v>42</v>
      </c>
      <c r="V158" s="28"/>
      <c r="W158" s="166">
        <f t="shared" si="16"/>
        <v>0</v>
      </c>
      <c r="X158" s="166">
        <v>0</v>
      </c>
      <c r="Y158" s="166">
        <f t="shared" si="17"/>
        <v>0</v>
      </c>
      <c r="Z158" s="166">
        <v>0</v>
      </c>
      <c r="AA158" s="167">
        <f t="shared" si="18"/>
        <v>0</v>
      </c>
      <c r="AR158" s="9" t="s">
        <v>147</v>
      </c>
      <c r="AT158" s="9" t="s">
        <v>143</v>
      </c>
      <c r="AU158" s="9" t="s">
        <v>101</v>
      </c>
      <c r="AY158" s="9" t="s">
        <v>142</v>
      </c>
      <c r="BE158" s="99">
        <f t="shared" si="19"/>
        <v>0</v>
      </c>
      <c r="BF158" s="99">
        <f t="shared" si="20"/>
        <v>0</v>
      </c>
      <c r="BG158" s="99">
        <f t="shared" si="21"/>
        <v>0</v>
      </c>
      <c r="BH158" s="99">
        <f t="shared" si="22"/>
        <v>0</v>
      </c>
      <c r="BI158" s="99">
        <f t="shared" si="23"/>
        <v>0</v>
      </c>
      <c r="BJ158" s="9" t="s">
        <v>85</v>
      </c>
      <c r="BK158" s="99">
        <f t="shared" si="24"/>
        <v>0</v>
      </c>
      <c r="BL158" s="9" t="s">
        <v>147</v>
      </c>
      <c r="BM158" s="9" t="s">
        <v>273</v>
      </c>
    </row>
    <row r="159" spans="2:65" s="26" customFormat="1" ht="25.5" customHeight="1" x14ac:dyDescent="0.25">
      <c r="B159" s="130"/>
      <c r="C159" s="161" t="s">
        <v>274</v>
      </c>
      <c r="D159" s="161" t="s">
        <v>143</v>
      </c>
      <c r="E159" s="162" t="s">
        <v>275</v>
      </c>
      <c r="F159" s="220" t="s">
        <v>276</v>
      </c>
      <c r="G159" s="220"/>
      <c r="H159" s="220"/>
      <c r="I159" s="220"/>
      <c r="J159" s="163" t="s">
        <v>151</v>
      </c>
      <c r="K159" s="164">
        <v>20</v>
      </c>
      <c r="L159" s="221">
        <v>0</v>
      </c>
      <c r="M159" s="221"/>
      <c r="N159" s="222">
        <f t="shared" si="15"/>
        <v>0</v>
      </c>
      <c r="O159" s="222"/>
      <c r="P159" s="222"/>
      <c r="Q159" s="222"/>
      <c r="R159" s="132"/>
      <c r="T159" s="165"/>
      <c r="U159" s="37" t="s">
        <v>42</v>
      </c>
      <c r="V159" s="28"/>
      <c r="W159" s="166">
        <f t="shared" si="16"/>
        <v>0</v>
      </c>
      <c r="X159" s="166">
        <v>1.6999999999999999E-4</v>
      </c>
      <c r="Y159" s="166">
        <f t="shared" si="17"/>
        <v>3.3999999999999998E-3</v>
      </c>
      <c r="Z159" s="166">
        <v>0</v>
      </c>
      <c r="AA159" s="167">
        <f t="shared" si="18"/>
        <v>0</v>
      </c>
      <c r="AR159" s="9" t="s">
        <v>147</v>
      </c>
      <c r="AT159" s="9" t="s">
        <v>143</v>
      </c>
      <c r="AU159" s="9" t="s">
        <v>101</v>
      </c>
      <c r="AY159" s="9" t="s">
        <v>142</v>
      </c>
      <c r="BE159" s="99">
        <f t="shared" si="19"/>
        <v>0</v>
      </c>
      <c r="BF159" s="99">
        <f t="shared" si="20"/>
        <v>0</v>
      </c>
      <c r="BG159" s="99">
        <f t="shared" si="21"/>
        <v>0</v>
      </c>
      <c r="BH159" s="99">
        <f t="shared" si="22"/>
        <v>0</v>
      </c>
      <c r="BI159" s="99">
        <f t="shared" si="23"/>
        <v>0</v>
      </c>
      <c r="BJ159" s="9" t="s">
        <v>85</v>
      </c>
      <c r="BK159" s="99">
        <f t="shared" si="24"/>
        <v>0</v>
      </c>
      <c r="BL159" s="9" t="s">
        <v>147</v>
      </c>
      <c r="BM159" s="9" t="s">
        <v>277</v>
      </c>
    </row>
    <row r="160" spans="2:65" s="26" customFormat="1" ht="25.5" customHeight="1" x14ac:dyDescent="0.25">
      <c r="B160" s="130"/>
      <c r="C160" s="161" t="s">
        <v>278</v>
      </c>
      <c r="D160" s="161" t="s">
        <v>143</v>
      </c>
      <c r="E160" s="162" t="s">
        <v>279</v>
      </c>
      <c r="F160" s="220" t="s">
        <v>280</v>
      </c>
      <c r="G160" s="220"/>
      <c r="H160" s="220"/>
      <c r="I160" s="220"/>
      <c r="J160" s="163" t="s">
        <v>151</v>
      </c>
      <c r="K160" s="164">
        <v>3</v>
      </c>
      <c r="L160" s="221">
        <v>0</v>
      </c>
      <c r="M160" s="221"/>
      <c r="N160" s="222">
        <f t="shared" si="15"/>
        <v>0</v>
      </c>
      <c r="O160" s="222"/>
      <c r="P160" s="222"/>
      <c r="Q160" s="222"/>
      <c r="R160" s="132"/>
      <c r="T160" s="165"/>
      <c r="U160" s="37" t="s">
        <v>42</v>
      </c>
      <c r="V160" s="28"/>
      <c r="W160" s="166">
        <f t="shared" si="16"/>
        <v>0</v>
      </c>
      <c r="X160" s="166">
        <v>2.0000000000000002E-5</v>
      </c>
      <c r="Y160" s="166">
        <f t="shared" si="17"/>
        <v>6.0000000000000008E-5</v>
      </c>
      <c r="Z160" s="166">
        <v>0</v>
      </c>
      <c r="AA160" s="167">
        <f t="shared" si="18"/>
        <v>0</v>
      </c>
      <c r="AR160" s="9" t="s">
        <v>147</v>
      </c>
      <c r="AT160" s="9" t="s">
        <v>143</v>
      </c>
      <c r="AU160" s="9" t="s">
        <v>101</v>
      </c>
      <c r="AY160" s="9" t="s">
        <v>142</v>
      </c>
      <c r="BE160" s="99">
        <f t="shared" si="19"/>
        <v>0</v>
      </c>
      <c r="BF160" s="99">
        <f t="shared" si="20"/>
        <v>0</v>
      </c>
      <c r="BG160" s="99">
        <f t="shared" si="21"/>
        <v>0</v>
      </c>
      <c r="BH160" s="99">
        <f t="shared" si="22"/>
        <v>0</v>
      </c>
      <c r="BI160" s="99">
        <f t="shared" si="23"/>
        <v>0</v>
      </c>
      <c r="BJ160" s="9" t="s">
        <v>85</v>
      </c>
      <c r="BK160" s="99">
        <f t="shared" si="24"/>
        <v>0</v>
      </c>
      <c r="BL160" s="9" t="s">
        <v>147</v>
      </c>
      <c r="BM160" s="9" t="s">
        <v>281</v>
      </c>
    </row>
    <row r="161" spans="2:65" s="26" customFormat="1" ht="25.5" customHeight="1" x14ac:dyDescent="0.25">
      <c r="B161" s="130"/>
      <c r="C161" s="161" t="s">
        <v>282</v>
      </c>
      <c r="D161" s="161" t="s">
        <v>143</v>
      </c>
      <c r="E161" s="162" t="s">
        <v>283</v>
      </c>
      <c r="F161" s="220" t="s">
        <v>284</v>
      </c>
      <c r="G161" s="220"/>
      <c r="H161" s="220"/>
      <c r="I161" s="220"/>
      <c r="J161" s="163" t="s">
        <v>151</v>
      </c>
      <c r="K161" s="164">
        <v>3</v>
      </c>
      <c r="L161" s="221">
        <v>0</v>
      </c>
      <c r="M161" s="221"/>
      <c r="N161" s="222">
        <f t="shared" si="15"/>
        <v>0</v>
      </c>
      <c r="O161" s="222"/>
      <c r="P161" s="222"/>
      <c r="Q161" s="222"/>
      <c r="R161" s="132"/>
      <c r="T161" s="165"/>
      <c r="U161" s="37" t="s">
        <v>42</v>
      </c>
      <c r="V161" s="28"/>
      <c r="W161" s="166">
        <f t="shared" si="16"/>
        <v>0</v>
      </c>
      <c r="X161" s="166">
        <v>2.0000000000000002E-5</v>
      </c>
      <c r="Y161" s="166">
        <f t="shared" si="17"/>
        <v>6.0000000000000008E-5</v>
      </c>
      <c r="Z161" s="166">
        <v>0</v>
      </c>
      <c r="AA161" s="167">
        <f t="shared" si="18"/>
        <v>0</v>
      </c>
      <c r="AR161" s="9" t="s">
        <v>147</v>
      </c>
      <c r="AT161" s="9" t="s">
        <v>143</v>
      </c>
      <c r="AU161" s="9" t="s">
        <v>101</v>
      </c>
      <c r="AY161" s="9" t="s">
        <v>142</v>
      </c>
      <c r="BE161" s="99">
        <f t="shared" si="19"/>
        <v>0</v>
      </c>
      <c r="BF161" s="99">
        <f t="shared" si="20"/>
        <v>0</v>
      </c>
      <c r="BG161" s="99">
        <f t="shared" si="21"/>
        <v>0</v>
      </c>
      <c r="BH161" s="99">
        <f t="shared" si="22"/>
        <v>0</v>
      </c>
      <c r="BI161" s="99">
        <f t="shared" si="23"/>
        <v>0</v>
      </c>
      <c r="BJ161" s="9" t="s">
        <v>85</v>
      </c>
      <c r="BK161" s="99">
        <f t="shared" si="24"/>
        <v>0</v>
      </c>
      <c r="BL161" s="9" t="s">
        <v>147</v>
      </c>
      <c r="BM161" s="9" t="s">
        <v>285</v>
      </c>
    </row>
    <row r="162" spans="2:65" s="26" customFormat="1" ht="25.5" customHeight="1" x14ac:dyDescent="0.25">
      <c r="B162" s="130"/>
      <c r="C162" s="161" t="s">
        <v>286</v>
      </c>
      <c r="D162" s="161" t="s">
        <v>143</v>
      </c>
      <c r="E162" s="162" t="s">
        <v>287</v>
      </c>
      <c r="F162" s="220" t="s">
        <v>288</v>
      </c>
      <c r="G162" s="220"/>
      <c r="H162" s="220"/>
      <c r="I162" s="220"/>
      <c r="J162" s="163" t="s">
        <v>151</v>
      </c>
      <c r="K162" s="164">
        <v>1</v>
      </c>
      <c r="L162" s="221">
        <v>0</v>
      </c>
      <c r="M162" s="221"/>
      <c r="N162" s="222">
        <f t="shared" si="15"/>
        <v>0</v>
      </c>
      <c r="O162" s="222"/>
      <c r="P162" s="222"/>
      <c r="Q162" s="222"/>
      <c r="R162" s="132"/>
      <c r="T162" s="165"/>
      <c r="U162" s="37" t="s">
        <v>42</v>
      </c>
      <c r="V162" s="28"/>
      <c r="W162" s="166">
        <f t="shared" si="16"/>
        <v>0</v>
      </c>
      <c r="X162" s="166">
        <v>2.0000000000000002E-5</v>
      </c>
      <c r="Y162" s="166">
        <f t="shared" si="17"/>
        <v>2.0000000000000002E-5</v>
      </c>
      <c r="Z162" s="166">
        <v>0</v>
      </c>
      <c r="AA162" s="167">
        <f t="shared" si="18"/>
        <v>0</v>
      </c>
      <c r="AR162" s="9" t="s">
        <v>147</v>
      </c>
      <c r="AT162" s="9" t="s">
        <v>143</v>
      </c>
      <c r="AU162" s="9" t="s">
        <v>101</v>
      </c>
      <c r="AY162" s="9" t="s">
        <v>142</v>
      </c>
      <c r="BE162" s="99">
        <f t="shared" si="19"/>
        <v>0</v>
      </c>
      <c r="BF162" s="99">
        <f t="shared" si="20"/>
        <v>0</v>
      </c>
      <c r="BG162" s="99">
        <f t="shared" si="21"/>
        <v>0</v>
      </c>
      <c r="BH162" s="99">
        <f t="shared" si="22"/>
        <v>0</v>
      </c>
      <c r="BI162" s="99">
        <f t="shared" si="23"/>
        <v>0</v>
      </c>
      <c r="BJ162" s="9" t="s">
        <v>85</v>
      </c>
      <c r="BK162" s="99">
        <f t="shared" si="24"/>
        <v>0</v>
      </c>
      <c r="BL162" s="9" t="s">
        <v>147</v>
      </c>
      <c r="BM162" s="9" t="s">
        <v>289</v>
      </c>
    </row>
    <row r="163" spans="2:65" s="26" customFormat="1" ht="25.5" customHeight="1" x14ac:dyDescent="0.25">
      <c r="B163" s="130"/>
      <c r="C163" s="161" t="s">
        <v>290</v>
      </c>
      <c r="D163" s="161" t="s">
        <v>143</v>
      </c>
      <c r="E163" s="162" t="s">
        <v>291</v>
      </c>
      <c r="F163" s="220" t="s">
        <v>292</v>
      </c>
      <c r="G163" s="220"/>
      <c r="H163" s="220"/>
      <c r="I163" s="220"/>
      <c r="J163" s="163" t="s">
        <v>151</v>
      </c>
      <c r="K163" s="164">
        <v>3</v>
      </c>
      <c r="L163" s="221">
        <v>0</v>
      </c>
      <c r="M163" s="221"/>
      <c r="N163" s="222">
        <f t="shared" si="15"/>
        <v>0</v>
      </c>
      <c r="O163" s="222"/>
      <c r="P163" s="222"/>
      <c r="Q163" s="222"/>
      <c r="R163" s="132"/>
      <c r="T163" s="165"/>
      <c r="U163" s="37" t="s">
        <v>42</v>
      </c>
      <c r="V163" s="28"/>
      <c r="W163" s="166">
        <f t="shared" si="16"/>
        <v>0</v>
      </c>
      <c r="X163" s="166">
        <v>2.1999999999999998E-4</v>
      </c>
      <c r="Y163" s="166">
        <f t="shared" si="17"/>
        <v>6.6E-4</v>
      </c>
      <c r="Z163" s="166">
        <v>0</v>
      </c>
      <c r="AA163" s="167">
        <f t="shared" si="18"/>
        <v>0</v>
      </c>
      <c r="AR163" s="9" t="s">
        <v>147</v>
      </c>
      <c r="AT163" s="9" t="s">
        <v>143</v>
      </c>
      <c r="AU163" s="9" t="s">
        <v>101</v>
      </c>
      <c r="AY163" s="9" t="s">
        <v>142</v>
      </c>
      <c r="BE163" s="99">
        <f t="shared" si="19"/>
        <v>0</v>
      </c>
      <c r="BF163" s="99">
        <f t="shared" si="20"/>
        <v>0</v>
      </c>
      <c r="BG163" s="99">
        <f t="shared" si="21"/>
        <v>0</v>
      </c>
      <c r="BH163" s="99">
        <f t="shared" si="22"/>
        <v>0</v>
      </c>
      <c r="BI163" s="99">
        <f t="shared" si="23"/>
        <v>0</v>
      </c>
      <c r="BJ163" s="9" t="s">
        <v>85</v>
      </c>
      <c r="BK163" s="99">
        <f t="shared" si="24"/>
        <v>0</v>
      </c>
      <c r="BL163" s="9" t="s">
        <v>147</v>
      </c>
      <c r="BM163" s="9" t="s">
        <v>293</v>
      </c>
    </row>
    <row r="164" spans="2:65" s="26" customFormat="1" ht="25.5" customHeight="1" x14ac:dyDescent="0.25">
      <c r="B164" s="130"/>
      <c r="C164" s="161" t="s">
        <v>294</v>
      </c>
      <c r="D164" s="161" t="s">
        <v>143</v>
      </c>
      <c r="E164" s="162" t="s">
        <v>295</v>
      </c>
      <c r="F164" s="220" t="s">
        <v>296</v>
      </c>
      <c r="G164" s="220"/>
      <c r="H164" s="220"/>
      <c r="I164" s="220"/>
      <c r="J164" s="163" t="s">
        <v>151</v>
      </c>
      <c r="K164" s="164">
        <v>3</v>
      </c>
      <c r="L164" s="221">
        <v>0</v>
      </c>
      <c r="M164" s="221"/>
      <c r="N164" s="222">
        <f t="shared" si="15"/>
        <v>0</v>
      </c>
      <c r="O164" s="222"/>
      <c r="P164" s="222"/>
      <c r="Q164" s="222"/>
      <c r="R164" s="132"/>
      <c r="T164" s="165"/>
      <c r="U164" s="37" t="s">
        <v>42</v>
      </c>
      <c r="V164" s="28"/>
      <c r="W164" s="166">
        <f t="shared" si="16"/>
        <v>0</v>
      </c>
      <c r="X164" s="166">
        <v>2.0999999999999998E-4</v>
      </c>
      <c r="Y164" s="166">
        <f t="shared" si="17"/>
        <v>6.2999999999999992E-4</v>
      </c>
      <c r="Z164" s="166">
        <v>0</v>
      </c>
      <c r="AA164" s="167">
        <f t="shared" si="18"/>
        <v>0</v>
      </c>
      <c r="AR164" s="9" t="s">
        <v>147</v>
      </c>
      <c r="AT164" s="9" t="s">
        <v>143</v>
      </c>
      <c r="AU164" s="9" t="s">
        <v>101</v>
      </c>
      <c r="AY164" s="9" t="s">
        <v>142</v>
      </c>
      <c r="BE164" s="99">
        <f t="shared" si="19"/>
        <v>0</v>
      </c>
      <c r="BF164" s="99">
        <f t="shared" si="20"/>
        <v>0</v>
      </c>
      <c r="BG164" s="99">
        <f t="shared" si="21"/>
        <v>0</v>
      </c>
      <c r="BH164" s="99">
        <f t="shared" si="22"/>
        <v>0</v>
      </c>
      <c r="BI164" s="99">
        <f t="shared" si="23"/>
        <v>0</v>
      </c>
      <c r="BJ164" s="9" t="s">
        <v>85</v>
      </c>
      <c r="BK164" s="99">
        <f t="shared" si="24"/>
        <v>0</v>
      </c>
      <c r="BL164" s="9" t="s">
        <v>147</v>
      </c>
      <c r="BM164" s="9" t="s">
        <v>297</v>
      </c>
    </row>
    <row r="165" spans="2:65" s="26" customFormat="1" ht="25.5" customHeight="1" x14ac:dyDescent="0.25">
      <c r="B165" s="130"/>
      <c r="C165" s="161" t="s">
        <v>298</v>
      </c>
      <c r="D165" s="161" t="s">
        <v>143</v>
      </c>
      <c r="E165" s="162" t="s">
        <v>299</v>
      </c>
      <c r="F165" s="220" t="s">
        <v>300</v>
      </c>
      <c r="G165" s="220"/>
      <c r="H165" s="220"/>
      <c r="I165" s="220"/>
      <c r="J165" s="163" t="s">
        <v>151</v>
      </c>
      <c r="K165" s="164">
        <v>1</v>
      </c>
      <c r="L165" s="221">
        <v>0</v>
      </c>
      <c r="M165" s="221"/>
      <c r="N165" s="222">
        <f t="shared" si="15"/>
        <v>0</v>
      </c>
      <c r="O165" s="222"/>
      <c r="P165" s="222"/>
      <c r="Q165" s="222"/>
      <c r="R165" s="132"/>
      <c r="T165" s="165"/>
      <c r="U165" s="37" t="s">
        <v>42</v>
      </c>
      <c r="V165" s="28"/>
      <c r="W165" s="166">
        <f t="shared" si="16"/>
        <v>0</v>
      </c>
      <c r="X165" s="166">
        <v>5.0000000000000001E-4</v>
      </c>
      <c r="Y165" s="166">
        <f t="shared" si="17"/>
        <v>5.0000000000000001E-4</v>
      </c>
      <c r="Z165" s="166">
        <v>0</v>
      </c>
      <c r="AA165" s="167">
        <f t="shared" si="18"/>
        <v>0</v>
      </c>
      <c r="AR165" s="9" t="s">
        <v>147</v>
      </c>
      <c r="AT165" s="9" t="s">
        <v>143</v>
      </c>
      <c r="AU165" s="9" t="s">
        <v>101</v>
      </c>
      <c r="AY165" s="9" t="s">
        <v>142</v>
      </c>
      <c r="BE165" s="99">
        <f t="shared" si="19"/>
        <v>0</v>
      </c>
      <c r="BF165" s="99">
        <f t="shared" si="20"/>
        <v>0</v>
      </c>
      <c r="BG165" s="99">
        <f t="shared" si="21"/>
        <v>0</v>
      </c>
      <c r="BH165" s="99">
        <f t="shared" si="22"/>
        <v>0</v>
      </c>
      <c r="BI165" s="99">
        <f t="shared" si="23"/>
        <v>0</v>
      </c>
      <c r="BJ165" s="9" t="s">
        <v>85</v>
      </c>
      <c r="BK165" s="99">
        <f t="shared" si="24"/>
        <v>0</v>
      </c>
      <c r="BL165" s="9" t="s">
        <v>147</v>
      </c>
      <c r="BM165" s="9" t="s">
        <v>301</v>
      </c>
    </row>
    <row r="166" spans="2:65" s="26" customFormat="1" ht="25.5" customHeight="1" x14ac:dyDescent="0.25">
      <c r="B166" s="130"/>
      <c r="C166" s="161" t="s">
        <v>302</v>
      </c>
      <c r="D166" s="161" t="s">
        <v>143</v>
      </c>
      <c r="E166" s="162" t="s">
        <v>303</v>
      </c>
      <c r="F166" s="220" t="s">
        <v>304</v>
      </c>
      <c r="G166" s="220"/>
      <c r="H166" s="220"/>
      <c r="I166" s="220"/>
      <c r="J166" s="163" t="s">
        <v>146</v>
      </c>
      <c r="K166" s="164">
        <v>74</v>
      </c>
      <c r="L166" s="221">
        <v>0</v>
      </c>
      <c r="M166" s="221"/>
      <c r="N166" s="222">
        <f t="shared" si="15"/>
        <v>0</v>
      </c>
      <c r="O166" s="222"/>
      <c r="P166" s="222"/>
      <c r="Q166" s="222"/>
      <c r="R166" s="132"/>
      <c r="T166" s="165"/>
      <c r="U166" s="37" t="s">
        <v>42</v>
      </c>
      <c r="V166" s="28"/>
      <c r="W166" s="166">
        <f t="shared" si="16"/>
        <v>0</v>
      </c>
      <c r="X166" s="166">
        <v>1.8999999999999998E-4</v>
      </c>
      <c r="Y166" s="166">
        <f t="shared" si="17"/>
        <v>1.406E-2</v>
      </c>
      <c r="Z166" s="166">
        <v>0</v>
      </c>
      <c r="AA166" s="167">
        <f t="shared" si="18"/>
        <v>0</v>
      </c>
      <c r="AR166" s="9" t="s">
        <v>147</v>
      </c>
      <c r="AT166" s="9" t="s">
        <v>143</v>
      </c>
      <c r="AU166" s="9" t="s">
        <v>101</v>
      </c>
      <c r="AY166" s="9" t="s">
        <v>142</v>
      </c>
      <c r="BE166" s="99">
        <f t="shared" si="19"/>
        <v>0</v>
      </c>
      <c r="BF166" s="99">
        <f t="shared" si="20"/>
        <v>0</v>
      </c>
      <c r="BG166" s="99">
        <f t="shared" si="21"/>
        <v>0</v>
      </c>
      <c r="BH166" s="99">
        <f t="shared" si="22"/>
        <v>0</v>
      </c>
      <c r="BI166" s="99">
        <f t="shared" si="23"/>
        <v>0</v>
      </c>
      <c r="BJ166" s="9" t="s">
        <v>85</v>
      </c>
      <c r="BK166" s="99">
        <f t="shared" si="24"/>
        <v>0</v>
      </c>
      <c r="BL166" s="9" t="s">
        <v>147</v>
      </c>
      <c r="BM166" s="9" t="s">
        <v>305</v>
      </c>
    </row>
    <row r="167" spans="2:65" s="26" customFormat="1" ht="25.5" customHeight="1" x14ac:dyDescent="0.25">
      <c r="B167" s="130"/>
      <c r="C167" s="161" t="s">
        <v>306</v>
      </c>
      <c r="D167" s="161" t="s">
        <v>143</v>
      </c>
      <c r="E167" s="162" t="s">
        <v>307</v>
      </c>
      <c r="F167" s="220" t="s">
        <v>308</v>
      </c>
      <c r="G167" s="220"/>
      <c r="H167" s="220"/>
      <c r="I167" s="220"/>
      <c r="J167" s="163" t="s">
        <v>146</v>
      </c>
      <c r="K167" s="164">
        <v>74</v>
      </c>
      <c r="L167" s="221">
        <v>0</v>
      </c>
      <c r="M167" s="221"/>
      <c r="N167" s="222">
        <f t="shared" si="15"/>
        <v>0</v>
      </c>
      <c r="O167" s="222"/>
      <c r="P167" s="222"/>
      <c r="Q167" s="222"/>
      <c r="R167" s="132"/>
      <c r="T167" s="165"/>
      <c r="U167" s="37" t="s">
        <v>42</v>
      </c>
      <c r="V167" s="28"/>
      <c r="W167" s="166">
        <f t="shared" si="16"/>
        <v>0</v>
      </c>
      <c r="X167" s="166">
        <v>1.0000000000000001E-5</v>
      </c>
      <c r="Y167" s="166">
        <f t="shared" si="17"/>
        <v>7.400000000000001E-4</v>
      </c>
      <c r="Z167" s="166">
        <v>0</v>
      </c>
      <c r="AA167" s="167">
        <f t="shared" si="18"/>
        <v>0</v>
      </c>
      <c r="AR167" s="9" t="s">
        <v>147</v>
      </c>
      <c r="AT167" s="9" t="s">
        <v>143</v>
      </c>
      <c r="AU167" s="9" t="s">
        <v>101</v>
      </c>
      <c r="AY167" s="9" t="s">
        <v>142</v>
      </c>
      <c r="BE167" s="99">
        <f t="shared" si="19"/>
        <v>0</v>
      </c>
      <c r="BF167" s="99">
        <f t="shared" si="20"/>
        <v>0</v>
      </c>
      <c r="BG167" s="99">
        <f t="shared" si="21"/>
        <v>0</v>
      </c>
      <c r="BH167" s="99">
        <f t="shared" si="22"/>
        <v>0</v>
      </c>
      <c r="BI167" s="99">
        <f t="shared" si="23"/>
        <v>0</v>
      </c>
      <c r="BJ167" s="9" t="s">
        <v>85</v>
      </c>
      <c r="BK167" s="99">
        <f t="shared" si="24"/>
        <v>0</v>
      </c>
      <c r="BL167" s="9" t="s">
        <v>147</v>
      </c>
      <c r="BM167" s="9" t="s">
        <v>309</v>
      </c>
    </row>
    <row r="168" spans="2:65" s="26" customFormat="1" ht="25.5" customHeight="1" x14ac:dyDescent="0.25">
      <c r="B168" s="130"/>
      <c r="C168" s="161" t="s">
        <v>310</v>
      </c>
      <c r="D168" s="161" t="s">
        <v>143</v>
      </c>
      <c r="E168" s="162" t="s">
        <v>311</v>
      </c>
      <c r="F168" s="220" t="s">
        <v>312</v>
      </c>
      <c r="G168" s="220"/>
      <c r="H168" s="220"/>
      <c r="I168" s="220"/>
      <c r="J168" s="163" t="s">
        <v>240</v>
      </c>
      <c r="K168" s="164">
        <v>9.6000000000000002E-2</v>
      </c>
      <c r="L168" s="221">
        <v>0</v>
      </c>
      <c r="M168" s="221"/>
      <c r="N168" s="222">
        <f t="shared" si="15"/>
        <v>0</v>
      </c>
      <c r="O168" s="222"/>
      <c r="P168" s="222"/>
      <c r="Q168" s="222"/>
      <c r="R168" s="132"/>
      <c r="T168" s="165"/>
      <c r="U168" s="37" t="s">
        <v>42</v>
      </c>
      <c r="V168" s="28"/>
      <c r="W168" s="166">
        <f t="shared" si="16"/>
        <v>0</v>
      </c>
      <c r="X168" s="166">
        <v>0</v>
      </c>
      <c r="Y168" s="166">
        <f t="shared" si="17"/>
        <v>0</v>
      </c>
      <c r="Z168" s="166">
        <v>0</v>
      </c>
      <c r="AA168" s="167">
        <f t="shared" si="18"/>
        <v>0</v>
      </c>
      <c r="AR168" s="9" t="s">
        <v>147</v>
      </c>
      <c r="AT168" s="9" t="s">
        <v>143</v>
      </c>
      <c r="AU168" s="9" t="s">
        <v>101</v>
      </c>
      <c r="AY168" s="9" t="s">
        <v>142</v>
      </c>
      <c r="BE168" s="99">
        <f t="shared" si="19"/>
        <v>0</v>
      </c>
      <c r="BF168" s="99">
        <f t="shared" si="20"/>
        <v>0</v>
      </c>
      <c r="BG168" s="99">
        <f t="shared" si="21"/>
        <v>0</v>
      </c>
      <c r="BH168" s="99">
        <f t="shared" si="22"/>
        <v>0</v>
      </c>
      <c r="BI168" s="99">
        <f t="shared" si="23"/>
        <v>0</v>
      </c>
      <c r="BJ168" s="9" t="s">
        <v>85</v>
      </c>
      <c r="BK168" s="99">
        <f t="shared" si="24"/>
        <v>0</v>
      </c>
      <c r="BL168" s="9" t="s">
        <v>147</v>
      </c>
      <c r="BM168" s="9" t="s">
        <v>313</v>
      </c>
    </row>
    <row r="169" spans="2:65" s="149" customFormat="1" ht="29.85" customHeight="1" x14ac:dyDescent="0.35">
      <c r="B169" s="150"/>
      <c r="C169" s="172"/>
      <c r="D169" s="173" t="s">
        <v>114</v>
      </c>
      <c r="E169" s="173"/>
      <c r="F169" s="173"/>
      <c r="G169" s="173"/>
      <c r="H169" s="173"/>
      <c r="I169" s="173"/>
      <c r="J169" s="173"/>
      <c r="K169" s="173"/>
      <c r="L169" s="160"/>
      <c r="M169" s="160"/>
      <c r="N169" s="226">
        <f>BK169</f>
        <v>0</v>
      </c>
      <c r="O169" s="226"/>
      <c r="P169" s="226"/>
      <c r="Q169" s="226"/>
      <c r="R169" s="153"/>
      <c r="T169" s="154"/>
      <c r="U169" s="151"/>
      <c r="V169" s="151"/>
      <c r="W169" s="155">
        <f>SUM(W170:W212)</f>
        <v>0</v>
      </c>
      <c r="X169" s="151"/>
      <c r="Y169" s="155">
        <f>SUM(Y170:Y212)</f>
        <v>0.30108900000000005</v>
      </c>
      <c r="Z169" s="151"/>
      <c r="AA169" s="156">
        <f>SUM(AA170:AA212)</f>
        <v>0.39740000000000003</v>
      </c>
      <c r="AR169" s="157" t="s">
        <v>101</v>
      </c>
      <c r="AT169" s="158" t="s">
        <v>76</v>
      </c>
      <c r="AU169" s="158" t="s">
        <v>85</v>
      </c>
      <c r="AY169" s="157" t="s">
        <v>142</v>
      </c>
      <c r="BK169" s="159">
        <f>SUM(BK170:BK212)</f>
        <v>0</v>
      </c>
    </row>
    <row r="170" spans="2:65" s="26" customFormat="1" ht="16.5" customHeight="1" x14ac:dyDescent="0.25">
      <c r="B170" s="130"/>
      <c r="C170" s="161" t="s">
        <v>314</v>
      </c>
      <c r="D170" s="161" t="s">
        <v>143</v>
      </c>
      <c r="E170" s="162" t="s">
        <v>315</v>
      </c>
      <c r="F170" s="220" t="s">
        <v>316</v>
      </c>
      <c r="G170" s="220"/>
      <c r="H170" s="220"/>
      <c r="I170" s="220"/>
      <c r="J170" s="163" t="s">
        <v>249</v>
      </c>
      <c r="K170" s="164">
        <v>2</v>
      </c>
      <c r="L170" s="221">
        <v>0</v>
      </c>
      <c r="M170" s="221"/>
      <c r="N170" s="222">
        <f t="shared" ref="N170:N201" si="25">ROUND(L170*K170,2)</f>
        <v>0</v>
      </c>
      <c r="O170" s="222"/>
      <c r="P170" s="222"/>
      <c r="Q170" s="222"/>
      <c r="R170" s="132"/>
      <c r="T170" s="165"/>
      <c r="U170" s="37" t="s">
        <v>42</v>
      </c>
      <c r="V170" s="28"/>
      <c r="W170" s="166">
        <f t="shared" ref="W170:W212" si="26">V170*K170</f>
        <v>0</v>
      </c>
      <c r="X170" s="166">
        <v>0</v>
      </c>
      <c r="Y170" s="166">
        <f t="shared" ref="Y170:Y212" si="27">X170*K170</f>
        <v>0</v>
      </c>
      <c r="Z170" s="166">
        <v>1.933E-2</v>
      </c>
      <c r="AA170" s="167">
        <f t="shared" ref="AA170:AA212" si="28">Z170*K170</f>
        <v>3.866E-2</v>
      </c>
      <c r="AR170" s="9" t="s">
        <v>147</v>
      </c>
      <c r="AT170" s="9" t="s">
        <v>143</v>
      </c>
      <c r="AU170" s="9" t="s">
        <v>101</v>
      </c>
      <c r="AY170" s="9" t="s">
        <v>142</v>
      </c>
      <c r="BE170" s="99">
        <f t="shared" ref="BE170:BE212" si="29">IF(U170="základní",N170,0)</f>
        <v>0</v>
      </c>
      <c r="BF170" s="99">
        <f t="shared" ref="BF170:BF212" si="30">IF(U170="snížená",N170,0)</f>
        <v>0</v>
      </c>
      <c r="BG170" s="99">
        <f t="shared" ref="BG170:BG212" si="31">IF(U170="zákl. přenesená",N170,0)</f>
        <v>0</v>
      </c>
      <c r="BH170" s="99">
        <f t="shared" ref="BH170:BH212" si="32">IF(U170="sníž. přenesená",N170,0)</f>
        <v>0</v>
      </c>
      <c r="BI170" s="99">
        <f t="shared" ref="BI170:BI212" si="33">IF(U170="nulová",N170,0)</f>
        <v>0</v>
      </c>
      <c r="BJ170" s="9" t="s">
        <v>85</v>
      </c>
      <c r="BK170" s="99">
        <f t="shared" ref="BK170:BK212" si="34">ROUND(L170*K170,2)</f>
        <v>0</v>
      </c>
      <c r="BL170" s="9" t="s">
        <v>147</v>
      </c>
      <c r="BM170" s="9" t="s">
        <v>317</v>
      </c>
    </row>
    <row r="171" spans="2:65" s="26" customFormat="1" ht="25.5" customHeight="1" x14ac:dyDescent="0.25">
      <c r="B171" s="130"/>
      <c r="C171" s="161" t="s">
        <v>318</v>
      </c>
      <c r="D171" s="161" t="s">
        <v>143</v>
      </c>
      <c r="E171" s="162" t="s">
        <v>319</v>
      </c>
      <c r="F171" s="220" t="s">
        <v>320</v>
      </c>
      <c r="G171" s="220"/>
      <c r="H171" s="220"/>
      <c r="I171" s="220"/>
      <c r="J171" s="163" t="s">
        <v>151</v>
      </c>
      <c r="K171" s="164">
        <v>3</v>
      </c>
      <c r="L171" s="221">
        <v>0</v>
      </c>
      <c r="M171" s="221"/>
      <c r="N171" s="222">
        <f t="shared" si="25"/>
        <v>0</v>
      </c>
      <c r="O171" s="222"/>
      <c r="P171" s="222"/>
      <c r="Q171" s="222"/>
      <c r="R171" s="132"/>
      <c r="T171" s="165"/>
      <c r="U171" s="37" t="s">
        <v>42</v>
      </c>
      <c r="V171" s="28"/>
      <c r="W171" s="166">
        <f t="shared" si="26"/>
        <v>0</v>
      </c>
      <c r="X171" s="166">
        <v>2.4199999999999998E-3</v>
      </c>
      <c r="Y171" s="166">
        <f t="shared" si="27"/>
        <v>7.2599999999999991E-3</v>
      </c>
      <c r="Z171" s="166">
        <v>0</v>
      </c>
      <c r="AA171" s="167">
        <f t="shared" si="28"/>
        <v>0</v>
      </c>
      <c r="AR171" s="9" t="s">
        <v>147</v>
      </c>
      <c r="AT171" s="9" t="s">
        <v>143</v>
      </c>
      <c r="AU171" s="9" t="s">
        <v>101</v>
      </c>
      <c r="AY171" s="9" t="s">
        <v>142</v>
      </c>
      <c r="BE171" s="99">
        <f t="shared" si="29"/>
        <v>0</v>
      </c>
      <c r="BF171" s="99">
        <f t="shared" si="30"/>
        <v>0</v>
      </c>
      <c r="BG171" s="99">
        <f t="shared" si="31"/>
        <v>0</v>
      </c>
      <c r="BH171" s="99">
        <f t="shared" si="32"/>
        <v>0</v>
      </c>
      <c r="BI171" s="99">
        <f t="shared" si="33"/>
        <v>0</v>
      </c>
      <c r="BJ171" s="9" t="s">
        <v>85</v>
      </c>
      <c r="BK171" s="99">
        <f t="shared" si="34"/>
        <v>0</v>
      </c>
      <c r="BL171" s="9" t="s">
        <v>147</v>
      </c>
      <c r="BM171" s="9" t="s">
        <v>321</v>
      </c>
    </row>
    <row r="172" spans="2:65" s="26" customFormat="1" ht="25.5" customHeight="1" x14ac:dyDescent="0.25">
      <c r="B172" s="130"/>
      <c r="C172" s="168" t="s">
        <v>322</v>
      </c>
      <c r="D172" s="168" t="s">
        <v>204</v>
      </c>
      <c r="E172" s="169" t="s">
        <v>323</v>
      </c>
      <c r="F172" s="223" t="s">
        <v>324</v>
      </c>
      <c r="G172" s="223"/>
      <c r="H172" s="223"/>
      <c r="I172" s="223"/>
      <c r="J172" s="170" t="s">
        <v>151</v>
      </c>
      <c r="K172" s="171">
        <v>3</v>
      </c>
      <c r="L172" s="224">
        <v>0</v>
      </c>
      <c r="M172" s="224"/>
      <c r="N172" s="225">
        <f t="shared" si="25"/>
        <v>0</v>
      </c>
      <c r="O172" s="225"/>
      <c r="P172" s="225"/>
      <c r="Q172" s="225"/>
      <c r="R172" s="132"/>
      <c r="T172" s="165"/>
      <c r="U172" s="37" t="s">
        <v>42</v>
      </c>
      <c r="V172" s="28"/>
      <c r="W172" s="166">
        <f t="shared" si="26"/>
        <v>0</v>
      </c>
      <c r="X172" s="166">
        <v>1.4500000000000001E-2</v>
      </c>
      <c r="Y172" s="166">
        <f t="shared" si="27"/>
        <v>4.3500000000000004E-2</v>
      </c>
      <c r="Z172" s="166">
        <v>0</v>
      </c>
      <c r="AA172" s="167">
        <f t="shared" si="28"/>
        <v>0</v>
      </c>
      <c r="AR172" s="9" t="s">
        <v>207</v>
      </c>
      <c r="AT172" s="9" t="s">
        <v>204</v>
      </c>
      <c r="AU172" s="9" t="s">
        <v>101</v>
      </c>
      <c r="AY172" s="9" t="s">
        <v>142</v>
      </c>
      <c r="BE172" s="99">
        <f t="shared" si="29"/>
        <v>0</v>
      </c>
      <c r="BF172" s="99">
        <f t="shared" si="30"/>
        <v>0</v>
      </c>
      <c r="BG172" s="99">
        <f t="shared" si="31"/>
        <v>0</v>
      </c>
      <c r="BH172" s="99">
        <f t="shared" si="32"/>
        <v>0</v>
      </c>
      <c r="BI172" s="99">
        <f t="shared" si="33"/>
        <v>0</v>
      </c>
      <c r="BJ172" s="9" t="s">
        <v>85</v>
      </c>
      <c r="BK172" s="99">
        <f t="shared" si="34"/>
        <v>0</v>
      </c>
      <c r="BL172" s="9" t="s">
        <v>147</v>
      </c>
      <c r="BM172" s="9" t="s">
        <v>325</v>
      </c>
    </row>
    <row r="173" spans="2:65" s="26" customFormat="1" ht="38.25" customHeight="1" x14ac:dyDescent="0.25">
      <c r="B173" s="130"/>
      <c r="C173" s="168" t="s">
        <v>326</v>
      </c>
      <c r="D173" s="168" t="s">
        <v>204</v>
      </c>
      <c r="E173" s="169" t="s">
        <v>327</v>
      </c>
      <c r="F173" s="223" t="s">
        <v>328</v>
      </c>
      <c r="G173" s="223"/>
      <c r="H173" s="223"/>
      <c r="I173" s="223"/>
      <c r="J173" s="170" t="s">
        <v>151</v>
      </c>
      <c r="K173" s="171">
        <v>3</v>
      </c>
      <c r="L173" s="224">
        <v>0</v>
      </c>
      <c r="M173" s="224"/>
      <c r="N173" s="225">
        <f t="shared" si="25"/>
        <v>0</v>
      </c>
      <c r="O173" s="225"/>
      <c r="P173" s="225"/>
      <c r="Q173" s="225"/>
      <c r="R173" s="132"/>
      <c r="T173" s="165"/>
      <c r="U173" s="37" t="s">
        <v>42</v>
      </c>
      <c r="V173" s="28"/>
      <c r="W173" s="166">
        <f t="shared" si="26"/>
        <v>0</v>
      </c>
      <c r="X173" s="166">
        <v>1.2999999999999999E-3</v>
      </c>
      <c r="Y173" s="166">
        <f t="shared" si="27"/>
        <v>3.8999999999999998E-3</v>
      </c>
      <c r="Z173" s="166">
        <v>0</v>
      </c>
      <c r="AA173" s="167">
        <f t="shared" si="28"/>
        <v>0</v>
      </c>
      <c r="AR173" s="9" t="s">
        <v>207</v>
      </c>
      <c r="AT173" s="9" t="s">
        <v>204</v>
      </c>
      <c r="AU173" s="9" t="s">
        <v>101</v>
      </c>
      <c r="AY173" s="9" t="s">
        <v>142</v>
      </c>
      <c r="BE173" s="99">
        <f t="shared" si="29"/>
        <v>0</v>
      </c>
      <c r="BF173" s="99">
        <f t="shared" si="30"/>
        <v>0</v>
      </c>
      <c r="BG173" s="99">
        <f t="shared" si="31"/>
        <v>0</v>
      </c>
      <c r="BH173" s="99">
        <f t="shared" si="32"/>
        <v>0</v>
      </c>
      <c r="BI173" s="99">
        <f t="shared" si="33"/>
        <v>0</v>
      </c>
      <c r="BJ173" s="9" t="s">
        <v>85</v>
      </c>
      <c r="BK173" s="99">
        <f t="shared" si="34"/>
        <v>0</v>
      </c>
      <c r="BL173" s="9" t="s">
        <v>147</v>
      </c>
      <c r="BM173" s="9" t="s">
        <v>329</v>
      </c>
    </row>
    <row r="174" spans="2:65" s="26" customFormat="1" ht="25.5" customHeight="1" x14ac:dyDescent="0.25">
      <c r="B174" s="130"/>
      <c r="C174" s="168" t="s">
        <v>330</v>
      </c>
      <c r="D174" s="168" t="s">
        <v>204</v>
      </c>
      <c r="E174" s="169" t="s">
        <v>331</v>
      </c>
      <c r="F174" s="223" t="s">
        <v>332</v>
      </c>
      <c r="G174" s="223"/>
      <c r="H174" s="223"/>
      <c r="I174" s="223"/>
      <c r="J174" s="170" t="s">
        <v>151</v>
      </c>
      <c r="K174" s="171">
        <v>3</v>
      </c>
      <c r="L174" s="224">
        <v>0</v>
      </c>
      <c r="M174" s="224"/>
      <c r="N174" s="225">
        <f t="shared" si="25"/>
        <v>0</v>
      </c>
      <c r="O174" s="225"/>
      <c r="P174" s="225"/>
      <c r="Q174" s="225"/>
      <c r="R174" s="132"/>
      <c r="T174" s="165"/>
      <c r="U174" s="37" t="s">
        <v>42</v>
      </c>
      <c r="V174" s="28"/>
      <c r="W174" s="166">
        <f t="shared" si="26"/>
        <v>0</v>
      </c>
      <c r="X174" s="166">
        <v>3.0000000000000001E-6</v>
      </c>
      <c r="Y174" s="166">
        <f t="shared" si="27"/>
        <v>9.0000000000000002E-6</v>
      </c>
      <c r="Z174" s="166">
        <v>0</v>
      </c>
      <c r="AA174" s="167">
        <f t="shared" si="28"/>
        <v>0</v>
      </c>
      <c r="AR174" s="9" t="s">
        <v>207</v>
      </c>
      <c r="AT174" s="9" t="s">
        <v>204</v>
      </c>
      <c r="AU174" s="9" t="s">
        <v>101</v>
      </c>
      <c r="AY174" s="9" t="s">
        <v>142</v>
      </c>
      <c r="BE174" s="99">
        <f t="shared" si="29"/>
        <v>0</v>
      </c>
      <c r="BF174" s="99">
        <f t="shared" si="30"/>
        <v>0</v>
      </c>
      <c r="BG174" s="99">
        <f t="shared" si="31"/>
        <v>0</v>
      </c>
      <c r="BH174" s="99">
        <f t="shared" si="32"/>
        <v>0</v>
      </c>
      <c r="BI174" s="99">
        <f t="shared" si="33"/>
        <v>0</v>
      </c>
      <c r="BJ174" s="9" t="s">
        <v>85</v>
      </c>
      <c r="BK174" s="99">
        <f t="shared" si="34"/>
        <v>0</v>
      </c>
      <c r="BL174" s="9" t="s">
        <v>147</v>
      </c>
      <c r="BM174" s="9" t="s">
        <v>333</v>
      </c>
    </row>
    <row r="175" spans="2:65" s="26" customFormat="1" ht="25.5" customHeight="1" x14ac:dyDescent="0.25">
      <c r="B175" s="130"/>
      <c r="C175" s="161" t="s">
        <v>334</v>
      </c>
      <c r="D175" s="161" t="s">
        <v>143</v>
      </c>
      <c r="E175" s="162" t="s">
        <v>335</v>
      </c>
      <c r="F175" s="220" t="s">
        <v>336</v>
      </c>
      <c r="G175" s="220"/>
      <c r="H175" s="220"/>
      <c r="I175" s="220"/>
      <c r="J175" s="163" t="s">
        <v>151</v>
      </c>
      <c r="K175" s="164">
        <v>1</v>
      </c>
      <c r="L175" s="221">
        <v>0</v>
      </c>
      <c r="M175" s="221"/>
      <c r="N175" s="222">
        <f t="shared" si="25"/>
        <v>0</v>
      </c>
      <c r="O175" s="222"/>
      <c r="P175" s="222"/>
      <c r="Q175" s="222"/>
      <c r="R175" s="132"/>
      <c r="T175" s="165"/>
      <c r="U175" s="37" t="s">
        <v>42</v>
      </c>
      <c r="V175" s="28"/>
      <c r="W175" s="166">
        <f t="shared" si="26"/>
        <v>0</v>
      </c>
      <c r="X175" s="166">
        <v>8.0000000000000007E-5</v>
      </c>
      <c r="Y175" s="166">
        <f t="shared" si="27"/>
        <v>8.0000000000000007E-5</v>
      </c>
      <c r="Z175" s="166">
        <v>0</v>
      </c>
      <c r="AA175" s="167">
        <f t="shared" si="28"/>
        <v>0</v>
      </c>
      <c r="AR175" s="9" t="s">
        <v>147</v>
      </c>
      <c r="AT175" s="9" t="s">
        <v>143</v>
      </c>
      <c r="AU175" s="9" t="s">
        <v>101</v>
      </c>
      <c r="AY175" s="9" t="s">
        <v>142</v>
      </c>
      <c r="BE175" s="99">
        <f t="shared" si="29"/>
        <v>0</v>
      </c>
      <c r="BF175" s="99">
        <f t="shared" si="30"/>
        <v>0</v>
      </c>
      <c r="BG175" s="99">
        <f t="shared" si="31"/>
        <v>0</v>
      </c>
      <c r="BH175" s="99">
        <f t="shared" si="32"/>
        <v>0</v>
      </c>
      <c r="BI175" s="99">
        <f t="shared" si="33"/>
        <v>0</v>
      </c>
      <c r="BJ175" s="9" t="s">
        <v>85</v>
      </c>
      <c r="BK175" s="99">
        <f t="shared" si="34"/>
        <v>0</v>
      </c>
      <c r="BL175" s="9" t="s">
        <v>147</v>
      </c>
      <c r="BM175" s="9" t="s">
        <v>337</v>
      </c>
    </row>
    <row r="176" spans="2:65" s="26" customFormat="1" ht="63.75" customHeight="1" x14ac:dyDescent="0.25">
      <c r="B176" s="130"/>
      <c r="C176" s="168" t="s">
        <v>338</v>
      </c>
      <c r="D176" s="168" t="s">
        <v>204</v>
      </c>
      <c r="E176" s="169" t="s">
        <v>339</v>
      </c>
      <c r="F176" s="223" t="s">
        <v>340</v>
      </c>
      <c r="G176" s="223"/>
      <c r="H176" s="223"/>
      <c r="I176" s="223"/>
      <c r="J176" s="170" t="s">
        <v>151</v>
      </c>
      <c r="K176" s="171">
        <v>1</v>
      </c>
      <c r="L176" s="224">
        <v>0</v>
      </c>
      <c r="M176" s="224"/>
      <c r="N176" s="225">
        <f t="shared" si="25"/>
        <v>0</v>
      </c>
      <c r="O176" s="225"/>
      <c r="P176" s="225"/>
      <c r="Q176" s="225"/>
      <c r="R176" s="132"/>
      <c r="T176" s="165"/>
      <c r="U176" s="37" t="s">
        <v>42</v>
      </c>
      <c r="V176" s="28"/>
      <c r="W176" s="166">
        <f t="shared" si="26"/>
        <v>0</v>
      </c>
      <c r="X176" s="166">
        <v>1.0500000000000001E-2</v>
      </c>
      <c r="Y176" s="166">
        <f t="shared" si="27"/>
        <v>1.0500000000000001E-2</v>
      </c>
      <c r="Z176" s="166">
        <v>0</v>
      </c>
      <c r="AA176" s="167">
        <f t="shared" si="28"/>
        <v>0</v>
      </c>
      <c r="AR176" s="9" t="s">
        <v>207</v>
      </c>
      <c r="AT176" s="9" t="s">
        <v>204</v>
      </c>
      <c r="AU176" s="9" t="s">
        <v>101</v>
      </c>
      <c r="AY176" s="9" t="s">
        <v>142</v>
      </c>
      <c r="BE176" s="99">
        <f t="shared" si="29"/>
        <v>0</v>
      </c>
      <c r="BF176" s="99">
        <f t="shared" si="30"/>
        <v>0</v>
      </c>
      <c r="BG176" s="99">
        <f t="shared" si="31"/>
        <v>0</v>
      </c>
      <c r="BH176" s="99">
        <f t="shared" si="32"/>
        <v>0</v>
      </c>
      <c r="BI176" s="99">
        <f t="shared" si="33"/>
        <v>0</v>
      </c>
      <c r="BJ176" s="9" t="s">
        <v>85</v>
      </c>
      <c r="BK176" s="99">
        <f t="shared" si="34"/>
        <v>0</v>
      </c>
      <c r="BL176" s="9" t="s">
        <v>147</v>
      </c>
      <c r="BM176" s="9" t="s">
        <v>341</v>
      </c>
    </row>
    <row r="177" spans="2:65" s="26" customFormat="1" ht="25.5" customHeight="1" x14ac:dyDescent="0.25">
      <c r="B177" s="130"/>
      <c r="C177" s="161" t="s">
        <v>342</v>
      </c>
      <c r="D177" s="161" t="s">
        <v>143</v>
      </c>
      <c r="E177" s="162" t="s">
        <v>343</v>
      </c>
      <c r="F177" s="220" t="s">
        <v>344</v>
      </c>
      <c r="G177" s="220"/>
      <c r="H177" s="220"/>
      <c r="I177" s="220"/>
      <c r="J177" s="163" t="s">
        <v>249</v>
      </c>
      <c r="K177" s="164">
        <v>6</v>
      </c>
      <c r="L177" s="221">
        <v>0</v>
      </c>
      <c r="M177" s="221"/>
      <c r="N177" s="222">
        <f t="shared" si="25"/>
        <v>0</v>
      </c>
      <c r="O177" s="222"/>
      <c r="P177" s="222"/>
      <c r="Q177" s="222"/>
      <c r="R177" s="132"/>
      <c r="T177" s="165"/>
      <c r="U177" s="37" t="s">
        <v>42</v>
      </c>
      <c r="V177" s="28"/>
      <c r="W177" s="166">
        <f t="shared" si="26"/>
        <v>0</v>
      </c>
      <c r="X177" s="166">
        <v>0</v>
      </c>
      <c r="Y177" s="166">
        <f t="shared" si="27"/>
        <v>0</v>
      </c>
      <c r="Z177" s="166">
        <v>1.9460000000000002E-2</v>
      </c>
      <c r="AA177" s="167">
        <f t="shared" si="28"/>
        <v>0.11676</v>
      </c>
      <c r="AR177" s="9" t="s">
        <v>147</v>
      </c>
      <c r="AT177" s="9" t="s">
        <v>143</v>
      </c>
      <c r="AU177" s="9" t="s">
        <v>101</v>
      </c>
      <c r="AY177" s="9" t="s">
        <v>142</v>
      </c>
      <c r="BE177" s="99">
        <f t="shared" si="29"/>
        <v>0</v>
      </c>
      <c r="BF177" s="99">
        <f t="shared" si="30"/>
        <v>0</v>
      </c>
      <c r="BG177" s="99">
        <f t="shared" si="31"/>
        <v>0</v>
      </c>
      <c r="BH177" s="99">
        <f t="shared" si="32"/>
        <v>0</v>
      </c>
      <c r="BI177" s="99">
        <f t="shared" si="33"/>
        <v>0</v>
      </c>
      <c r="BJ177" s="9" t="s">
        <v>85</v>
      </c>
      <c r="BK177" s="99">
        <f t="shared" si="34"/>
        <v>0</v>
      </c>
      <c r="BL177" s="9" t="s">
        <v>147</v>
      </c>
      <c r="BM177" s="9" t="s">
        <v>345</v>
      </c>
    </row>
    <row r="178" spans="2:65" s="26" customFormat="1" ht="25.5" customHeight="1" x14ac:dyDescent="0.25">
      <c r="B178" s="130"/>
      <c r="C178" s="161" t="s">
        <v>346</v>
      </c>
      <c r="D178" s="161" t="s">
        <v>143</v>
      </c>
      <c r="E178" s="162" t="s">
        <v>347</v>
      </c>
      <c r="F178" s="220" t="s">
        <v>348</v>
      </c>
      <c r="G178" s="220"/>
      <c r="H178" s="220"/>
      <c r="I178" s="220"/>
      <c r="J178" s="163" t="s">
        <v>249</v>
      </c>
      <c r="K178" s="164">
        <v>4</v>
      </c>
      <c r="L178" s="221">
        <v>0</v>
      </c>
      <c r="M178" s="221"/>
      <c r="N178" s="222">
        <f t="shared" si="25"/>
        <v>0</v>
      </c>
      <c r="O178" s="222"/>
      <c r="P178" s="222"/>
      <c r="Q178" s="222"/>
      <c r="R178" s="132"/>
      <c r="T178" s="165"/>
      <c r="U178" s="37" t="s">
        <v>42</v>
      </c>
      <c r="V178" s="28"/>
      <c r="W178" s="166">
        <f t="shared" si="26"/>
        <v>0</v>
      </c>
      <c r="X178" s="166">
        <v>1.8499999999999999E-3</v>
      </c>
      <c r="Y178" s="166">
        <f t="shared" si="27"/>
        <v>7.3999999999999995E-3</v>
      </c>
      <c r="Z178" s="166">
        <v>0</v>
      </c>
      <c r="AA178" s="167">
        <f t="shared" si="28"/>
        <v>0</v>
      </c>
      <c r="AR178" s="9" t="s">
        <v>147</v>
      </c>
      <c r="AT178" s="9" t="s">
        <v>143</v>
      </c>
      <c r="AU178" s="9" t="s">
        <v>101</v>
      </c>
      <c r="AY178" s="9" t="s">
        <v>142</v>
      </c>
      <c r="BE178" s="99">
        <f t="shared" si="29"/>
        <v>0</v>
      </c>
      <c r="BF178" s="99">
        <f t="shared" si="30"/>
        <v>0</v>
      </c>
      <c r="BG178" s="99">
        <f t="shared" si="31"/>
        <v>0</v>
      </c>
      <c r="BH178" s="99">
        <f t="shared" si="32"/>
        <v>0</v>
      </c>
      <c r="BI178" s="99">
        <f t="shared" si="33"/>
        <v>0</v>
      </c>
      <c r="BJ178" s="9" t="s">
        <v>85</v>
      </c>
      <c r="BK178" s="99">
        <f t="shared" si="34"/>
        <v>0</v>
      </c>
      <c r="BL178" s="9" t="s">
        <v>147</v>
      </c>
      <c r="BM178" s="9" t="s">
        <v>349</v>
      </c>
    </row>
    <row r="179" spans="2:65" s="26" customFormat="1" ht="25.5" customHeight="1" x14ac:dyDescent="0.25">
      <c r="B179" s="130"/>
      <c r="C179" s="168" t="s">
        <v>350</v>
      </c>
      <c r="D179" s="168" t="s">
        <v>204</v>
      </c>
      <c r="E179" s="169" t="s">
        <v>351</v>
      </c>
      <c r="F179" s="223" t="s">
        <v>352</v>
      </c>
      <c r="G179" s="223"/>
      <c r="H179" s="223"/>
      <c r="I179" s="223"/>
      <c r="J179" s="170" t="s">
        <v>151</v>
      </c>
      <c r="K179" s="171">
        <v>4</v>
      </c>
      <c r="L179" s="224">
        <v>0</v>
      </c>
      <c r="M179" s="224"/>
      <c r="N179" s="225">
        <f t="shared" si="25"/>
        <v>0</v>
      </c>
      <c r="O179" s="225"/>
      <c r="P179" s="225"/>
      <c r="Q179" s="225"/>
      <c r="R179" s="132"/>
      <c r="T179" s="165"/>
      <c r="U179" s="37" t="s">
        <v>42</v>
      </c>
      <c r="V179" s="28"/>
      <c r="W179" s="166">
        <f t="shared" si="26"/>
        <v>0</v>
      </c>
      <c r="X179" s="166">
        <v>1.2E-2</v>
      </c>
      <c r="Y179" s="166">
        <f t="shared" si="27"/>
        <v>4.8000000000000001E-2</v>
      </c>
      <c r="Z179" s="166">
        <v>0</v>
      </c>
      <c r="AA179" s="167">
        <f t="shared" si="28"/>
        <v>0</v>
      </c>
      <c r="AR179" s="9" t="s">
        <v>207</v>
      </c>
      <c r="AT179" s="9" t="s">
        <v>204</v>
      </c>
      <c r="AU179" s="9" t="s">
        <v>101</v>
      </c>
      <c r="AY179" s="9" t="s">
        <v>142</v>
      </c>
      <c r="BE179" s="99">
        <f t="shared" si="29"/>
        <v>0</v>
      </c>
      <c r="BF179" s="99">
        <f t="shared" si="30"/>
        <v>0</v>
      </c>
      <c r="BG179" s="99">
        <f t="shared" si="31"/>
        <v>0</v>
      </c>
      <c r="BH179" s="99">
        <f t="shared" si="32"/>
        <v>0</v>
      </c>
      <c r="BI179" s="99">
        <f t="shared" si="33"/>
        <v>0</v>
      </c>
      <c r="BJ179" s="9" t="s">
        <v>85</v>
      </c>
      <c r="BK179" s="99">
        <f t="shared" si="34"/>
        <v>0</v>
      </c>
      <c r="BL179" s="9" t="s">
        <v>147</v>
      </c>
      <c r="BM179" s="9" t="s">
        <v>353</v>
      </c>
    </row>
    <row r="180" spans="2:65" s="26" customFormat="1" ht="25.5" customHeight="1" x14ac:dyDescent="0.25">
      <c r="B180" s="130"/>
      <c r="C180" s="168" t="s">
        <v>354</v>
      </c>
      <c r="D180" s="168" t="s">
        <v>204</v>
      </c>
      <c r="E180" s="169" t="s">
        <v>355</v>
      </c>
      <c r="F180" s="223" t="s">
        <v>356</v>
      </c>
      <c r="G180" s="223"/>
      <c r="H180" s="223"/>
      <c r="I180" s="223"/>
      <c r="J180" s="170" t="s">
        <v>151</v>
      </c>
      <c r="K180" s="171">
        <v>4</v>
      </c>
      <c r="L180" s="224">
        <v>0</v>
      </c>
      <c r="M180" s="224"/>
      <c r="N180" s="225">
        <f t="shared" si="25"/>
        <v>0</v>
      </c>
      <c r="O180" s="225"/>
      <c r="P180" s="225"/>
      <c r="Q180" s="225"/>
      <c r="R180" s="132"/>
      <c r="T180" s="165"/>
      <c r="U180" s="37" t="s">
        <v>42</v>
      </c>
      <c r="V180" s="28"/>
      <c r="W180" s="166">
        <f t="shared" si="26"/>
        <v>0</v>
      </c>
      <c r="X180" s="166">
        <v>6.0000000000000001E-3</v>
      </c>
      <c r="Y180" s="166">
        <f t="shared" si="27"/>
        <v>2.4E-2</v>
      </c>
      <c r="Z180" s="166">
        <v>0</v>
      </c>
      <c r="AA180" s="167">
        <f t="shared" si="28"/>
        <v>0</v>
      </c>
      <c r="AR180" s="9" t="s">
        <v>207</v>
      </c>
      <c r="AT180" s="9" t="s">
        <v>204</v>
      </c>
      <c r="AU180" s="9" t="s">
        <v>101</v>
      </c>
      <c r="AY180" s="9" t="s">
        <v>142</v>
      </c>
      <c r="BE180" s="99">
        <f t="shared" si="29"/>
        <v>0</v>
      </c>
      <c r="BF180" s="99">
        <f t="shared" si="30"/>
        <v>0</v>
      </c>
      <c r="BG180" s="99">
        <f t="shared" si="31"/>
        <v>0</v>
      </c>
      <c r="BH180" s="99">
        <f t="shared" si="32"/>
        <v>0</v>
      </c>
      <c r="BI180" s="99">
        <f t="shared" si="33"/>
        <v>0</v>
      </c>
      <c r="BJ180" s="9" t="s">
        <v>85</v>
      </c>
      <c r="BK180" s="99">
        <f t="shared" si="34"/>
        <v>0</v>
      </c>
      <c r="BL180" s="9" t="s">
        <v>147</v>
      </c>
      <c r="BM180" s="9" t="s">
        <v>357</v>
      </c>
    </row>
    <row r="181" spans="2:65" s="26" customFormat="1" ht="25.5" customHeight="1" x14ac:dyDescent="0.25">
      <c r="B181" s="130"/>
      <c r="C181" s="161" t="s">
        <v>358</v>
      </c>
      <c r="D181" s="161" t="s">
        <v>143</v>
      </c>
      <c r="E181" s="162" t="s">
        <v>359</v>
      </c>
      <c r="F181" s="220" t="s">
        <v>360</v>
      </c>
      <c r="G181" s="220"/>
      <c r="H181" s="220"/>
      <c r="I181" s="220"/>
      <c r="J181" s="163" t="s">
        <v>249</v>
      </c>
      <c r="K181" s="164">
        <v>1</v>
      </c>
      <c r="L181" s="221">
        <v>0</v>
      </c>
      <c r="M181" s="221"/>
      <c r="N181" s="222">
        <f t="shared" si="25"/>
        <v>0</v>
      </c>
      <c r="O181" s="222"/>
      <c r="P181" s="222"/>
      <c r="Q181" s="222"/>
      <c r="R181" s="132"/>
      <c r="T181" s="165"/>
      <c r="U181" s="37" t="s">
        <v>42</v>
      </c>
      <c r="V181" s="28"/>
      <c r="W181" s="166">
        <f t="shared" si="26"/>
        <v>0</v>
      </c>
      <c r="X181" s="166">
        <v>1.6999999999999999E-4</v>
      </c>
      <c r="Y181" s="166">
        <f t="shared" si="27"/>
        <v>1.6999999999999999E-4</v>
      </c>
      <c r="Z181" s="166">
        <v>0</v>
      </c>
      <c r="AA181" s="167">
        <f t="shared" si="28"/>
        <v>0</v>
      </c>
      <c r="AR181" s="9" t="s">
        <v>147</v>
      </c>
      <c r="AT181" s="9" t="s">
        <v>143</v>
      </c>
      <c r="AU181" s="9" t="s">
        <v>101</v>
      </c>
      <c r="AY181" s="9" t="s">
        <v>142</v>
      </c>
      <c r="BE181" s="99">
        <f t="shared" si="29"/>
        <v>0</v>
      </c>
      <c r="BF181" s="99">
        <f t="shared" si="30"/>
        <v>0</v>
      </c>
      <c r="BG181" s="99">
        <f t="shared" si="31"/>
        <v>0</v>
      </c>
      <c r="BH181" s="99">
        <f t="shared" si="32"/>
        <v>0</v>
      </c>
      <c r="BI181" s="99">
        <f t="shared" si="33"/>
        <v>0</v>
      </c>
      <c r="BJ181" s="9" t="s">
        <v>85</v>
      </c>
      <c r="BK181" s="99">
        <f t="shared" si="34"/>
        <v>0</v>
      </c>
      <c r="BL181" s="9" t="s">
        <v>147</v>
      </c>
      <c r="BM181" s="9" t="s">
        <v>361</v>
      </c>
    </row>
    <row r="182" spans="2:65" s="26" customFormat="1" ht="38.25" customHeight="1" x14ac:dyDescent="0.25">
      <c r="B182" s="130"/>
      <c r="C182" s="168" t="s">
        <v>362</v>
      </c>
      <c r="D182" s="168" t="s">
        <v>204</v>
      </c>
      <c r="E182" s="169" t="s">
        <v>363</v>
      </c>
      <c r="F182" s="223" t="s">
        <v>364</v>
      </c>
      <c r="G182" s="223"/>
      <c r="H182" s="223"/>
      <c r="I182" s="223"/>
      <c r="J182" s="170" t="s">
        <v>151</v>
      </c>
      <c r="K182" s="171">
        <v>1</v>
      </c>
      <c r="L182" s="224">
        <v>0</v>
      </c>
      <c r="M182" s="224"/>
      <c r="N182" s="225">
        <f t="shared" si="25"/>
        <v>0</v>
      </c>
      <c r="O182" s="225"/>
      <c r="P182" s="225"/>
      <c r="Q182" s="225"/>
      <c r="R182" s="132"/>
      <c r="T182" s="165"/>
      <c r="U182" s="37" t="s">
        <v>42</v>
      </c>
      <c r="V182" s="28"/>
      <c r="W182" s="166">
        <f t="shared" si="26"/>
        <v>0</v>
      </c>
      <c r="X182" s="166">
        <v>0.01</v>
      </c>
      <c r="Y182" s="166">
        <f t="shared" si="27"/>
        <v>0.01</v>
      </c>
      <c r="Z182" s="166">
        <v>0</v>
      </c>
      <c r="AA182" s="167">
        <f t="shared" si="28"/>
        <v>0</v>
      </c>
      <c r="AR182" s="9" t="s">
        <v>207</v>
      </c>
      <c r="AT182" s="9" t="s">
        <v>204</v>
      </c>
      <c r="AU182" s="9" t="s">
        <v>101</v>
      </c>
      <c r="AY182" s="9" t="s">
        <v>142</v>
      </c>
      <c r="BE182" s="99">
        <f t="shared" si="29"/>
        <v>0</v>
      </c>
      <c r="BF182" s="99">
        <f t="shared" si="30"/>
        <v>0</v>
      </c>
      <c r="BG182" s="99">
        <f t="shared" si="31"/>
        <v>0</v>
      </c>
      <c r="BH182" s="99">
        <f t="shared" si="32"/>
        <v>0</v>
      </c>
      <c r="BI182" s="99">
        <f t="shared" si="33"/>
        <v>0</v>
      </c>
      <c r="BJ182" s="9" t="s">
        <v>85</v>
      </c>
      <c r="BK182" s="99">
        <f t="shared" si="34"/>
        <v>0</v>
      </c>
      <c r="BL182" s="9" t="s">
        <v>147</v>
      </c>
      <c r="BM182" s="9" t="s">
        <v>365</v>
      </c>
    </row>
    <row r="183" spans="2:65" s="26" customFormat="1" ht="16.5" customHeight="1" x14ac:dyDescent="0.25">
      <c r="B183" s="130"/>
      <c r="C183" s="161" t="s">
        <v>366</v>
      </c>
      <c r="D183" s="161" t="s">
        <v>143</v>
      </c>
      <c r="E183" s="162" t="s">
        <v>367</v>
      </c>
      <c r="F183" s="220" t="s">
        <v>368</v>
      </c>
      <c r="G183" s="220"/>
      <c r="H183" s="220"/>
      <c r="I183" s="220"/>
      <c r="J183" s="163" t="s">
        <v>249</v>
      </c>
      <c r="K183" s="164">
        <v>2</v>
      </c>
      <c r="L183" s="221">
        <v>0</v>
      </c>
      <c r="M183" s="221"/>
      <c r="N183" s="222">
        <f t="shared" si="25"/>
        <v>0</v>
      </c>
      <c r="O183" s="222"/>
      <c r="P183" s="222"/>
      <c r="Q183" s="222"/>
      <c r="R183" s="132"/>
      <c r="T183" s="165"/>
      <c r="U183" s="37" t="s">
        <v>42</v>
      </c>
      <c r="V183" s="28"/>
      <c r="W183" s="166">
        <f t="shared" si="26"/>
        <v>0</v>
      </c>
      <c r="X183" s="166">
        <v>0</v>
      </c>
      <c r="Y183" s="166">
        <f t="shared" si="27"/>
        <v>0</v>
      </c>
      <c r="Z183" s="166">
        <v>3.4700000000000002E-2</v>
      </c>
      <c r="AA183" s="167">
        <f t="shared" si="28"/>
        <v>6.9400000000000003E-2</v>
      </c>
      <c r="AR183" s="9" t="s">
        <v>147</v>
      </c>
      <c r="AT183" s="9" t="s">
        <v>143</v>
      </c>
      <c r="AU183" s="9" t="s">
        <v>101</v>
      </c>
      <c r="AY183" s="9" t="s">
        <v>142</v>
      </c>
      <c r="BE183" s="99">
        <f t="shared" si="29"/>
        <v>0</v>
      </c>
      <c r="BF183" s="99">
        <f t="shared" si="30"/>
        <v>0</v>
      </c>
      <c r="BG183" s="99">
        <f t="shared" si="31"/>
        <v>0</v>
      </c>
      <c r="BH183" s="99">
        <f t="shared" si="32"/>
        <v>0</v>
      </c>
      <c r="BI183" s="99">
        <f t="shared" si="33"/>
        <v>0</v>
      </c>
      <c r="BJ183" s="9" t="s">
        <v>85</v>
      </c>
      <c r="BK183" s="99">
        <f t="shared" si="34"/>
        <v>0</v>
      </c>
      <c r="BL183" s="9" t="s">
        <v>147</v>
      </c>
      <c r="BM183" s="9" t="s">
        <v>369</v>
      </c>
    </row>
    <row r="184" spans="2:65" s="26" customFormat="1" ht="16.5" customHeight="1" x14ac:dyDescent="0.25">
      <c r="B184" s="130"/>
      <c r="C184" s="161" t="s">
        <v>370</v>
      </c>
      <c r="D184" s="161" t="s">
        <v>143</v>
      </c>
      <c r="E184" s="162" t="s">
        <v>371</v>
      </c>
      <c r="F184" s="220" t="s">
        <v>372</v>
      </c>
      <c r="G184" s="220"/>
      <c r="H184" s="220"/>
      <c r="I184" s="220"/>
      <c r="J184" s="163" t="s">
        <v>249</v>
      </c>
      <c r="K184" s="164">
        <v>1</v>
      </c>
      <c r="L184" s="221">
        <v>0</v>
      </c>
      <c r="M184" s="221"/>
      <c r="N184" s="222">
        <f t="shared" si="25"/>
        <v>0</v>
      </c>
      <c r="O184" s="222"/>
      <c r="P184" s="222"/>
      <c r="Q184" s="222"/>
      <c r="R184" s="132"/>
      <c r="T184" s="165"/>
      <c r="U184" s="37" t="s">
        <v>42</v>
      </c>
      <c r="V184" s="28"/>
      <c r="W184" s="166">
        <f t="shared" si="26"/>
        <v>0</v>
      </c>
      <c r="X184" s="166">
        <v>5.8999999999999992E-4</v>
      </c>
      <c r="Y184" s="166">
        <f t="shared" si="27"/>
        <v>5.8999999999999992E-4</v>
      </c>
      <c r="Z184" s="166">
        <v>0</v>
      </c>
      <c r="AA184" s="167">
        <f t="shared" si="28"/>
        <v>0</v>
      </c>
      <c r="AR184" s="9" t="s">
        <v>147</v>
      </c>
      <c r="AT184" s="9" t="s">
        <v>143</v>
      </c>
      <c r="AU184" s="9" t="s">
        <v>101</v>
      </c>
      <c r="AY184" s="9" t="s">
        <v>142</v>
      </c>
      <c r="BE184" s="99">
        <f t="shared" si="29"/>
        <v>0</v>
      </c>
      <c r="BF184" s="99">
        <f t="shared" si="30"/>
        <v>0</v>
      </c>
      <c r="BG184" s="99">
        <f t="shared" si="31"/>
        <v>0</v>
      </c>
      <c r="BH184" s="99">
        <f t="shared" si="32"/>
        <v>0</v>
      </c>
      <c r="BI184" s="99">
        <f t="shared" si="33"/>
        <v>0</v>
      </c>
      <c r="BJ184" s="9" t="s">
        <v>85</v>
      </c>
      <c r="BK184" s="99">
        <f t="shared" si="34"/>
        <v>0</v>
      </c>
      <c r="BL184" s="9" t="s">
        <v>147</v>
      </c>
      <c r="BM184" s="9" t="s">
        <v>373</v>
      </c>
    </row>
    <row r="185" spans="2:65" s="26" customFormat="1" ht="25.5" customHeight="1" x14ac:dyDescent="0.25">
      <c r="B185" s="130"/>
      <c r="C185" s="168" t="s">
        <v>374</v>
      </c>
      <c r="D185" s="168" t="s">
        <v>204</v>
      </c>
      <c r="E185" s="169" t="s">
        <v>375</v>
      </c>
      <c r="F185" s="223" t="s">
        <v>376</v>
      </c>
      <c r="G185" s="223"/>
      <c r="H185" s="223"/>
      <c r="I185" s="223"/>
      <c r="J185" s="170" t="s">
        <v>151</v>
      </c>
      <c r="K185" s="171">
        <v>1</v>
      </c>
      <c r="L185" s="224">
        <v>0</v>
      </c>
      <c r="M185" s="224"/>
      <c r="N185" s="225">
        <f t="shared" si="25"/>
        <v>0</v>
      </c>
      <c r="O185" s="225"/>
      <c r="P185" s="225"/>
      <c r="Q185" s="225"/>
      <c r="R185" s="132"/>
      <c r="T185" s="165"/>
      <c r="U185" s="37" t="s">
        <v>42</v>
      </c>
      <c r="V185" s="28"/>
      <c r="W185" s="166">
        <f t="shared" si="26"/>
        <v>0</v>
      </c>
      <c r="X185" s="166">
        <v>1.4E-2</v>
      </c>
      <c r="Y185" s="166">
        <f t="shared" si="27"/>
        <v>1.4E-2</v>
      </c>
      <c r="Z185" s="166">
        <v>0</v>
      </c>
      <c r="AA185" s="167">
        <f t="shared" si="28"/>
        <v>0</v>
      </c>
      <c r="AR185" s="9" t="s">
        <v>207</v>
      </c>
      <c r="AT185" s="9" t="s">
        <v>204</v>
      </c>
      <c r="AU185" s="9" t="s">
        <v>101</v>
      </c>
      <c r="AY185" s="9" t="s">
        <v>142</v>
      </c>
      <c r="BE185" s="99">
        <f t="shared" si="29"/>
        <v>0</v>
      </c>
      <c r="BF185" s="99">
        <f t="shared" si="30"/>
        <v>0</v>
      </c>
      <c r="BG185" s="99">
        <f t="shared" si="31"/>
        <v>0</v>
      </c>
      <c r="BH185" s="99">
        <f t="shared" si="32"/>
        <v>0</v>
      </c>
      <c r="BI185" s="99">
        <f t="shared" si="33"/>
        <v>0</v>
      </c>
      <c r="BJ185" s="9" t="s">
        <v>85</v>
      </c>
      <c r="BK185" s="99">
        <f t="shared" si="34"/>
        <v>0</v>
      </c>
      <c r="BL185" s="9" t="s">
        <v>147</v>
      </c>
      <c r="BM185" s="9" t="s">
        <v>377</v>
      </c>
    </row>
    <row r="186" spans="2:65" s="26" customFormat="1" ht="38.25" customHeight="1" x14ac:dyDescent="0.25">
      <c r="B186" s="130"/>
      <c r="C186" s="168" t="s">
        <v>378</v>
      </c>
      <c r="D186" s="168" t="s">
        <v>204</v>
      </c>
      <c r="E186" s="169" t="s">
        <v>379</v>
      </c>
      <c r="F186" s="223" t="s">
        <v>380</v>
      </c>
      <c r="G186" s="223"/>
      <c r="H186" s="223"/>
      <c r="I186" s="223"/>
      <c r="J186" s="170" t="s">
        <v>151</v>
      </c>
      <c r="K186" s="171">
        <v>1</v>
      </c>
      <c r="L186" s="224">
        <v>0</v>
      </c>
      <c r="M186" s="224"/>
      <c r="N186" s="225">
        <f t="shared" si="25"/>
        <v>0</v>
      </c>
      <c r="O186" s="225"/>
      <c r="P186" s="225"/>
      <c r="Q186" s="225"/>
      <c r="R186" s="132"/>
      <c r="T186" s="165"/>
      <c r="U186" s="37" t="s">
        <v>42</v>
      </c>
      <c r="V186" s="28"/>
      <c r="W186" s="166">
        <f t="shared" si="26"/>
        <v>0</v>
      </c>
      <c r="X186" s="166">
        <v>2.1999999999999998E-4</v>
      </c>
      <c r="Y186" s="166">
        <f t="shared" si="27"/>
        <v>2.1999999999999998E-4</v>
      </c>
      <c r="Z186" s="166">
        <v>0</v>
      </c>
      <c r="AA186" s="167">
        <f t="shared" si="28"/>
        <v>0</v>
      </c>
      <c r="AR186" s="9" t="s">
        <v>207</v>
      </c>
      <c r="AT186" s="9" t="s">
        <v>204</v>
      </c>
      <c r="AU186" s="9" t="s">
        <v>101</v>
      </c>
      <c r="AY186" s="9" t="s">
        <v>142</v>
      </c>
      <c r="BE186" s="99">
        <f t="shared" si="29"/>
        <v>0</v>
      </c>
      <c r="BF186" s="99">
        <f t="shared" si="30"/>
        <v>0</v>
      </c>
      <c r="BG186" s="99">
        <f t="shared" si="31"/>
        <v>0</v>
      </c>
      <c r="BH186" s="99">
        <f t="shared" si="32"/>
        <v>0</v>
      </c>
      <c r="BI186" s="99">
        <f t="shared" si="33"/>
        <v>0</v>
      </c>
      <c r="BJ186" s="9" t="s">
        <v>85</v>
      </c>
      <c r="BK186" s="99">
        <f t="shared" si="34"/>
        <v>0</v>
      </c>
      <c r="BL186" s="9" t="s">
        <v>147</v>
      </c>
      <c r="BM186" s="9" t="s">
        <v>381</v>
      </c>
    </row>
    <row r="187" spans="2:65" s="26" customFormat="1" ht="25.5" customHeight="1" x14ac:dyDescent="0.25">
      <c r="B187" s="130"/>
      <c r="C187" s="161" t="s">
        <v>382</v>
      </c>
      <c r="D187" s="161" t="s">
        <v>143</v>
      </c>
      <c r="E187" s="162" t="s">
        <v>383</v>
      </c>
      <c r="F187" s="220" t="s">
        <v>384</v>
      </c>
      <c r="G187" s="220"/>
      <c r="H187" s="220"/>
      <c r="I187" s="220"/>
      <c r="J187" s="163" t="s">
        <v>249</v>
      </c>
      <c r="K187" s="164">
        <v>2</v>
      </c>
      <c r="L187" s="221">
        <v>0</v>
      </c>
      <c r="M187" s="221"/>
      <c r="N187" s="222">
        <f t="shared" si="25"/>
        <v>0</v>
      </c>
      <c r="O187" s="222"/>
      <c r="P187" s="222"/>
      <c r="Q187" s="222"/>
      <c r="R187" s="132"/>
      <c r="T187" s="165"/>
      <c r="U187" s="37" t="s">
        <v>42</v>
      </c>
      <c r="V187" s="28"/>
      <c r="W187" s="166">
        <f t="shared" si="26"/>
        <v>0</v>
      </c>
      <c r="X187" s="166">
        <v>6.600000000000001E-4</v>
      </c>
      <c r="Y187" s="166">
        <f t="shared" si="27"/>
        <v>1.3200000000000002E-3</v>
      </c>
      <c r="Z187" s="166">
        <v>0</v>
      </c>
      <c r="AA187" s="167">
        <f t="shared" si="28"/>
        <v>0</v>
      </c>
      <c r="AR187" s="9" t="s">
        <v>147</v>
      </c>
      <c r="AT187" s="9" t="s">
        <v>143</v>
      </c>
      <c r="AU187" s="9" t="s">
        <v>101</v>
      </c>
      <c r="AY187" s="9" t="s">
        <v>142</v>
      </c>
      <c r="BE187" s="99">
        <f t="shared" si="29"/>
        <v>0</v>
      </c>
      <c r="BF187" s="99">
        <f t="shared" si="30"/>
        <v>0</v>
      </c>
      <c r="BG187" s="99">
        <f t="shared" si="31"/>
        <v>0</v>
      </c>
      <c r="BH187" s="99">
        <f t="shared" si="32"/>
        <v>0</v>
      </c>
      <c r="BI187" s="99">
        <f t="shared" si="33"/>
        <v>0</v>
      </c>
      <c r="BJ187" s="9" t="s">
        <v>85</v>
      </c>
      <c r="BK187" s="99">
        <f t="shared" si="34"/>
        <v>0</v>
      </c>
      <c r="BL187" s="9" t="s">
        <v>147</v>
      </c>
      <c r="BM187" s="9" t="s">
        <v>385</v>
      </c>
    </row>
    <row r="188" spans="2:65" s="26" customFormat="1" ht="38.25" customHeight="1" x14ac:dyDescent="0.25">
      <c r="B188" s="130"/>
      <c r="C188" s="168" t="s">
        <v>386</v>
      </c>
      <c r="D188" s="168" t="s">
        <v>204</v>
      </c>
      <c r="E188" s="169" t="s">
        <v>387</v>
      </c>
      <c r="F188" s="223" t="s">
        <v>388</v>
      </c>
      <c r="G188" s="223"/>
      <c r="H188" s="223"/>
      <c r="I188" s="223"/>
      <c r="J188" s="170" t="s">
        <v>151</v>
      </c>
      <c r="K188" s="171">
        <v>2</v>
      </c>
      <c r="L188" s="224">
        <v>0</v>
      </c>
      <c r="M188" s="224"/>
      <c r="N188" s="225">
        <f t="shared" si="25"/>
        <v>0</v>
      </c>
      <c r="O188" s="225"/>
      <c r="P188" s="225"/>
      <c r="Q188" s="225"/>
      <c r="R188" s="132"/>
      <c r="T188" s="165"/>
      <c r="U188" s="37" t="s">
        <v>42</v>
      </c>
      <c r="V188" s="28"/>
      <c r="W188" s="166">
        <f t="shared" si="26"/>
        <v>0</v>
      </c>
      <c r="X188" s="166">
        <v>8.199999999999999E-3</v>
      </c>
      <c r="Y188" s="166">
        <f t="shared" si="27"/>
        <v>1.6399999999999998E-2</v>
      </c>
      <c r="Z188" s="166">
        <v>0</v>
      </c>
      <c r="AA188" s="167">
        <f t="shared" si="28"/>
        <v>0</v>
      </c>
      <c r="AR188" s="9" t="s">
        <v>207</v>
      </c>
      <c r="AT188" s="9" t="s">
        <v>204</v>
      </c>
      <c r="AU188" s="9" t="s">
        <v>101</v>
      </c>
      <c r="AY188" s="9" t="s">
        <v>142</v>
      </c>
      <c r="BE188" s="99">
        <f t="shared" si="29"/>
        <v>0</v>
      </c>
      <c r="BF188" s="99">
        <f t="shared" si="30"/>
        <v>0</v>
      </c>
      <c r="BG188" s="99">
        <f t="shared" si="31"/>
        <v>0</v>
      </c>
      <c r="BH188" s="99">
        <f t="shared" si="32"/>
        <v>0</v>
      </c>
      <c r="BI188" s="99">
        <f t="shared" si="33"/>
        <v>0</v>
      </c>
      <c r="BJ188" s="9" t="s">
        <v>85</v>
      </c>
      <c r="BK188" s="99">
        <f t="shared" si="34"/>
        <v>0</v>
      </c>
      <c r="BL188" s="9" t="s">
        <v>147</v>
      </c>
      <c r="BM188" s="9" t="s">
        <v>389</v>
      </c>
    </row>
    <row r="189" spans="2:65" s="26" customFormat="1" ht="38.25" customHeight="1" x14ac:dyDescent="0.25">
      <c r="B189" s="130"/>
      <c r="C189" s="161" t="s">
        <v>390</v>
      </c>
      <c r="D189" s="161" t="s">
        <v>143</v>
      </c>
      <c r="E189" s="162" t="s">
        <v>391</v>
      </c>
      <c r="F189" s="220" t="s">
        <v>392</v>
      </c>
      <c r="G189" s="220"/>
      <c r="H189" s="220"/>
      <c r="I189" s="220"/>
      <c r="J189" s="163" t="s">
        <v>249</v>
      </c>
      <c r="K189" s="164">
        <v>1</v>
      </c>
      <c r="L189" s="221">
        <v>0</v>
      </c>
      <c r="M189" s="221"/>
      <c r="N189" s="222">
        <f t="shared" si="25"/>
        <v>0</v>
      </c>
      <c r="O189" s="222"/>
      <c r="P189" s="222"/>
      <c r="Q189" s="222"/>
      <c r="R189" s="132"/>
      <c r="T189" s="165"/>
      <c r="U189" s="37" t="s">
        <v>42</v>
      </c>
      <c r="V189" s="28"/>
      <c r="W189" s="166">
        <f t="shared" si="26"/>
        <v>0</v>
      </c>
      <c r="X189" s="166">
        <v>5.3699999999999998E-3</v>
      </c>
      <c r="Y189" s="166">
        <f t="shared" si="27"/>
        <v>5.3699999999999998E-3</v>
      </c>
      <c r="Z189" s="166">
        <v>0</v>
      </c>
      <c r="AA189" s="167">
        <f t="shared" si="28"/>
        <v>0</v>
      </c>
      <c r="AR189" s="9" t="s">
        <v>147</v>
      </c>
      <c r="AT189" s="9" t="s">
        <v>143</v>
      </c>
      <c r="AU189" s="9" t="s">
        <v>101</v>
      </c>
      <c r="AY189" s="9" t="s">
        <v>142</v>
      </c>
      <c r="BE189" s="99">
        <f t="shared" si="29"/>
        <v>0</v>
      </c>
      <c r="BF189" s="99">
        <f t="shared" si="30"/>
        <v>0</v>
      </c>
      <c r="BG189" s="99">
        <f t="shared" si="31"/>
        <v>0</v>
      </c>
      <c r="BH189" s="99">
        <f t="shared" si="32"/>
        <v>0</v>
      </c>
      <c r="BI189" s="99">
        <f t="shared" si="33"/>
        <v>0</v>
      </c>
      <c r="BJ189" s="9" t="s">
        <v>85</v>
      </c>
      <c r="BK189" s="99">
        <f t="shared" si="34"/>
        <v>0</v>
      </c>
      <c r="BL189" s="9" t="s">
        <v>147</v>
      </c>
      <c r="BM189" s="9" t="s">
        <v>393</v>
      </c>
    </row>
    <row r="190" spans="2:65" s="26" customFormat="1" ht="38.25" customHeight="1" x14ac:dyDescent="0.25">
      <c r="B190" s="130"/>
      <c r="C190" s="168" t="s">
        <v>394</v>
      </c>
      <c r="D190" s="168" t="s">
        <v>204</v>
      </c>
      <c r="E190" s="169" t="s">
        <v>395</v>
      </c>
      <c r="F190" s="223" t="s">
        <v>396</v>
      </c>
      <c r="G190" s="223"/>
      <c r="H190" s="223"/>
      <c r="I190" s="223"/>
      <c r="J190" s="170" t="s">
        <v>151</v>
      </c>
      <c r="K190" s="171">
        <v>1</v>
      </c>
      <c r="L190" s="224">
        <v>0</v>
      </c>
      <c r="M190" s="224"/>
      <c r="N190" s="225">
        <f t="shared" si="25"/>
        <v>0</v>
      </c>
      <c r="O190" s="225"/>
      <c r="P190" s="225"/>
      <c r="Q190" s="225"/>
      <c r="R190" s="132"/>
      <c r="T190" s="165"/>
      <c r="U190" s="37" t="s">
        <v>42</v>
      </c>
      <c r="V190" s="28"/>
      <c r="W190" s="166">
        <f t="shared" si="26"/>
        <v>0</v>
      </c>
      <c r="X190" s="166">
        <v>7.4999999999999983E-2</v>
      </c>
      <c r="Y190" s="166">
        <f t="shared" si="27"/>
        <v>7.4999999999999983E-2</v>
      </c>
      <c r="Z190" s="166">
        <v>0</v>
      </c>
      <c r="AA190" s="167">
        <f t="shared" si="28"/>
        <v>0</v>
      </c>
      <c r="AR190" s="9" t="s">
        <v>207</v>
      </c>
      <c r="AT190" s="9" t="s">
        <v>204</v>
      </c>
      <c r="AU190" s="9" t="s">
        <v>101</v>
      </c>
      <c r="AY190" s="9" t="s">
        <v>142</v>
      </c>
      <c r="BE190" s="99">
        <f t="shared" si="29"/>
        <v>0</v>
      </c>
      <c r="BF190" s="99">
        <f t="shared" si="30"/>
        <v>0</v>
      </c>
      <c r="BG190" s="99">
        <f t="shared" si="31"/>
        <v>0</v>
      </c>
      <c r="BH190" s="99">
        <f t="shared" si="32"/>
        <v>0</v>
      </c>
      <c r="BI190" s="99">
        <f t="shared" si="33"/>
        <v>0</v>
      </c>
      <c r="BJ190" s="9" t="s">
        <v>85</v>
      </c>
      <c r="BK190" s="99">
        <f t="shared" si="34"/>
        <v>0</v>
      </c>
      <c r="BL190" s="9" t="s">
        <v>147</v>
      </c>
      <c r="BM190" s="9" t="s">
        <v>397</v>
      </c>
    </row>
    <row r="191" spans="2:65" s="26" customFormat="1" ht="25.5" customHeight="1" x14ac:dyDescent="0.25">
      <c r="B191" s="130"/>
      <c r="C191" s="161" t="s">
        <v>398</v>
      </c>
      <c r="D191" s="161" t="s">
        <v>143</v>
      </c>
      <c r="E191" s="162" t="s">
        <v>399</v>
      </c>
      <c r="F191" s="220" t="s">
        <v>400</v>
      </c>
      <c r="G191" s="220"/>
      <c r="H191" s="220"/>
      <c r="I191" s="220"/>
      <c r="J191" s="163" t="s">
        <v>249</v>
      </c>
      <c r="K191" s="164">
        <v>12</v>
      </c>
      <c r="L191" s="221">
        <v>0</v>
      </c>
      <c r="M191" s="221"/>
      <c r="N191" s="222">
        <f t="shared" si="25"/>
        <v>0</v>
      </c>
      <c r="O191" s="222"/>
      <c r="P191" s="222"/>
      <c r="Q191" s="222"/>
      <c r="R191" s="132"/>
      <c r="T191" s="165"/>
      <c r="U191" s="37" t="s">
        <v>42</v>
      </c>
      <c r="V191" s="28"/>
      <c r="W191" s="166">
        <f t="shared" si="26"/>
        <v>0</v>
      </c>
      <c r="X191" s="166">
        <v>9.0000000000000006E-5</v>
      </c>
      <c r="Y191" s="166">
        <f t="shared" si="27"/>
        <v>1.08E-3</v>
      </c>
      <c r="Z191" s="166">
        <v>0</v>
      </c>
      <c r="AA191" s="167">
        <f t="shared" si="28"/>
        <v>0</v>
      </c>
      <c r="AR191" s="9" t="s">
        <v>147</v>
      </c>
      <c r="AT191" s="9" t="s">
        <v>143</v>
      </c>
      <c r="AU191" s="9" t="s">
        <v>101</v>
      </c>
      <c r="AY191" s="9" t="s">
        <v>142</v>
      </c>
      <c r="BE191" s="99">
        <f t="shared" si="29"/>
        <v>0</v>
      </c>
      <c r="BF191" s="99">
        <f t="shared" si="30"/>
        <v>0</v>
      </c>
      <c r="BG191" s="99">
        <f t="shared" si="31"/>
        <v>0</v>
      </c>
      <c r="BH191" s="99">
        <f t="shared" si="32"/>
        <v>0</v>
      </c>
      <c r="BI191" s="99">
        <f t="shared" si="33"/>
        <v>0</v>
      </c>
      <c r="BJ191" s="9" t="s">
        <v>85</v>
      </c>
      <c r="BK191" s="99">
        <f t="shared" si="34"/>
        <v>0</v>
      </c>
      <c r="BL191" s="9" t="s">
        <v>147</v>
      </c>
      <c r="BM191" s="9" t="s">
        <v>401</v>
      </c>
    </row>
    <row r="192" spans="2:65" s="26" customFormat="1" ht="25.5" customHeight="1" x14ac:dyDescent="0.25">
      <c r="B192" s="130"/>
      <c r="C192" s="168" t="s">
        <v>402</v>
      </c>
      <c r="D192" s="168" t="s">
        <v>204</v>
      </c>
      <c r="E192" s="169" t="s">
        <v>403</v>
      </c>
      <c r="F192" s="223" t="s">
        <v>404</v>
      </c>
      <c r="G192" s="223"/>
      <c r="H192" s="223"/>
      <c r="I192" s="223"/>
      <c r="J192" s="170" t="s">
        <v>151</v>
      </c>
      <c r="K192" s="171">
        <v>12</v>
      </c>
      <c r="L192" s="224">
        <v>0</v>
      </c>
      <c r="M192" s="224"/>
      <c r="N192" s="225">
        <f t="shared" si="25"/>
        <v>0</v>
      </c>
      <c r="O192" s="225"/>
      <c r="P192" s="225"/>
      <c r="Q192" s="225"/>
      <c r="R192" s="132"/>
      <c r="T192" s="165"/>
      <c r="U192" s="37" t="s">
        <v>42</v>
      </c>
      <c r="V192" s="28"/>
      <c r="W192" s="166">
        <f t="shared" si="26"/>
        <v>0</v>
      </c>
      <c r="X192" s="166">
        <v>1E-3</v>
      </c>
      <c r="Y192" s="166">
        <f t="shared" si="27"/>
        <v>1.2E-2</v>
      </c>
      <c r="Z192" s="166">
        <v>0</v>
      </c>
      <c r="AA192" s="167">
        <f t="shared" si="28"/>
        <v>0</v>
      </c>
      <c r="AR192" s="9" t="s">
        <v>207</v>
      </c>
      <c r="AT192" s="9" t="s">
        <v>204</v>
      </c>
      <c r="AU192" s="9" t="s">
        <v>101</v>
      </c>
      <c r="AY192" s="9" t="s">
        <v>142</v>
      </c>
      <c r="BE192" s="99">
        <f t="shared" si="29"/>
        <v>0</v>
      </c>
      <c r="BF192" s="99">
        <f t="shared" si="30"/>
        <v>0</v>
      </c>
      <c r="BG192" s="99">
        <f t="shared" si="31"/>
        <v>0</v>
      </c>
      <c r="BH192" s="99">
        <f t="shared" si="32"/>
        <v>0</v>
      </c>
      <c r="BI192" s="99">
        <f t="shared" si="33"/>
        <v>0</v>
      </c>
      <c r="BJ192" s="9" t="s">
        <v>85</v>
      </c>
      <c r="BK192" s="99">
        <f t="shared" si="34"/>
        <v>0</v>
      </c>
      <c r="BL192" s="9" t="s">
        <v>147</v>
      </c>
      <c r="BM192" s="9" t="s">
        <v>405</v>
      </c>
    </row>
    <row r="193" spans="2:65" s="26" customFormat="1" ht="25.5" customHeight="1" x14ac:dyDescent="0.25">
      <c r="B193" s="130"/>
      <c r="C193" s="161" t="s">
        <v>406</v>
      </c>
      <c r="D193" s="161" t="s">
        <v>143</v>
      </c>
      <c r="E193" s="162" t="s">
        <v>407</v>
      </c>
      <c r="F193" s="220" t="s">
        <v>408</v>
      </c>
      <c r="G193" s="220"/>
      <c r="H193" s="220"/>
      <c r="I193" s="220"/>
      <c r="J193" s="163" t="s">
        <v>151</v>
      </c>
      <c r="K193" s="164">
        <v>1</v>
      </c>
      <c r="L193" s="221">
        <v>0</v>
      </c>
      <c r="M193" s="221"/>
      <c r="N193" s="222">
        <f t="shared" si="25"/>
        <v>0</v>
      </c>
      <c r="O193" s="222"/>
      <c r="P193" s="222"/>
      <c r="Q193" s="222"/>
      <c r="R193" s="132"/>
      <c r="T193" s="165"/>
      <c r="U193" s="37" t="s">
        <v>42</v>
      </c>
      <c r="V193" s="28"/>
      <c r="W193" s="166">
        <f t="shared" si="26"/>
        <v>0</v>
      </c>
      <c r="X193" s="166">
        <v>1.5999999999999999E-4</v>
      </c>
      <c r="Y193" s="166">
        <f t="shared" si="27"/>
        <v>1.5999999999999999E-4</v>
      </c>
      <c r="Z193" s="166">
        <v>0</v>
      </c>
      <c r="AA193" s="167">
        <f t="shared" si="28"/>
        <v>0</v>
      </c>
      <c r="AR193" s="9" t="s">
        <v>147</v>
      </c>
      <c r="AT193" s="9" t="s">
        <v>143</v>
      </c>
      <c r="AU193" s="9" t="s">
        <v>101</v>
      </c>
      <c r="AY193" s="9" t="s">
        <v>142</v>
      </c>
      <c r="BE193" s="99">
        <f t="shared" si="29"/>
        <v>0</v>
      </c>
      <c r="BF193" s="99">
        <f t="shared" si="30"/>
        <v>0</v>
      </c>
      <c r="BG193" s="99">
        <f t="shared" si="31"/>
        <v>0</v>
      </c>
      <c r="BH193" s="99">
        <f t="shared" si="32"/>
        <v>0</v>
      </c>
      <c r="BI193" s="99">
        <f t="shared" si="33"/>
        <v>0</v>
      </c>
      <c r="BJ193" s="9" t="s">
        <v>85</v>
      </c>
      <c r="BK193" s="99">
        <f t="shared" si="34"/>
        <v>0</v>
      </c>
      <c r="BL193" s="9" t="s">
        <v>147</v>
      </c>
      <c r="BM193" s="9" t="s">
        <v>409</v>
      </c>
    </row>
    <row r="194" spans="2:65" s="26" customFormat="1" ht="38.25" customHeight="1" x14ac:dyDescent="0.25">
      <c r="B194" s="130"/>
      <c r="C194" s="168" t="s">
        <v>410</v>
      </c>
      <c r="D194" s="168" t="s">
        <v>204</v>
      </c>
      <c r="E194" s="169" t="s">
        <v>411</v>
      </c>
      <c r="F194" s="223" t="s">
        <v>412</v>
      </c>
      <c r="G194" s="223"/>
      <c r="H194" s="223"/>
      <c r="I194" s="223"/>
      <c r="J194" s="170" t="s">
        <v>151</v>
      </c>
      <c r="K194" s="171">
        <v>1</v>
      </c>
      <c r="L194" s="224">
        <v>0</v>
      </c>
      <c r="M194" s="224"/>
      <c r="N194" s="225">
        <f t="shared" si="25"/>
        <v>0</v>
      </c>
      <c r="O194" s="225"/>
      <c r="P194" s="225"/>
      <c r="Q194" s="225"/>
      <c r="R194" s="132"/>
      <c r="T194" s="165"/>
      <c r="U194" s="37" t="s">
        <v>42</v>
      </c>
      <c r="V194" s="28"/>
      <c r="W194" s="166">
        <f t="shared" si="26"/>
        <v>0</v>
      </c>
      <c r="X194" s="166">
        <v>2E-3</v>
      </c>
      <c r="Y194" s="166">
        <f t="shared" si="27"/>
        <v>2E-3</v>
      </c>
      <c r="Z194" s="166">
        <v>0</v>
      </c>
      <c r="AA194" s="167">
        <f t="shared" si="28"/>
        <v>0</v>
      </c>
      <c r="AR194" s="9" t="s">
        <v>207</v>
      </c>
      <c r="AT194" s="9" t="s">
        <v>204</v>
      </c>
      <c r="AU194" s="9" t="s">
        <v>101</v>
      </c>
      <c r="AY194" s="9" t="s">
        <v>142</v>
      </c>
      <c r="BE194" s="99">
        <f t="shared" si="29"/>
        <v>0</v>
      </c>
      <c r="BF194" s="99">
        <f t="shared" si="30"/>
        <v>0</v>
      </c>
      <c r="BG194" s="99">
        <f t="shared" si="31"/>
        <v>0</v>
      </c>
      <c r="BH194" s="99">
        <f t="shared" si="32"/>
        <v>0</v>
      </c>
      <c r="BI194" s="99">
        <f t="shared" si="33"/>
        <v>0</v>
      </c>
      <c r="BJ194" s="9" t="s">
        <v>85</v>
      </c>
      <c r="BK194" s="99">
        <f t="shared" si="34"/>
        <v>0</v>
      </c>
      <c r="BL194" s="9" t="s">
        <v>147</v>
      </c>
      <c r="BM194" s="9" t="s">
        <v>413</v>
      </c>
    </row>
    <row r="195" spans="2:65" s="26" customFormat="1" ht="25.5" customHeight="1" x14ac:dyDescent="0.25">
      <c r="B195" s="130"/>
      <c r="C195" s="161" t="s">
        <v>414</v>
      </c>
      <c r="D195" s="161" t="s">
        <v>143</v>
      </c>
      <c r="E195" s="162" t="s">
        <v>415</v>
      </c>
      <c r="F195" s="220" t="s">
        <v>416</v>
      </c>
      <c r="G195" s="220"/>
      <c r="H195" s="220"/>
      <c r="I195" s="220"/>
      <c r="J195" s="163" t="s">
        <v>151</v>
      </c>
      <c r="K195" s="164">
        <v>2</v>
      </c>
      <c r="L195" s="221">
        <v>0</v>
      </c>
      <c r="M195" s="221"/>
      <c r="N195" s="222">
        <f t="shared" si="25"/>
        <v>0</v>
      </c>
      <c r="O195" s="222"/>
      <c r="P195" s="222"/>
      <c r="Q195" s="222"/>
      <c r="R195" s="132"/>
      <c r="T195" s="165"/>
      <c r="U195" s="37" t="s">
        <v>42</v>
      </c>
      <c r="V195" s="28"/>
      <c r="W195" s="166">
        <f t="shared" si="26"/>
        <v>0</v>
      </c>
      <c r="X195" s="166">
        <v>0</v>
      </c>
      <c r="Y195" s="166">
        <f t="shared" si="27"/>
        <v>0</v>
      </c>
      <c r="Z195" s="166">
        <v>0</v>
      </c>
      <c r="AA195" s="167">
        <f t="shared" si="28"/>
        <v>0</v>
      </c>
      <c r="AR195" s="9" t="s">
        <v>147</v>
      </c>
      <c r="AT195" s="9" t="s">
        <v>143</v>
      </c>
      <c r="AU195" s="9" t="s">
        <v>101</v>
      </c>
      <c r="AY195" s="9" t="s">
        <v>142</v>
      </c>
      <c r="BE195" s="99">
        <f t="shared" si="29"/>
        <v>0</v>
      </c>
      <c r="BF195" s="99">
        <f t="shared" si="30"/>
        <v>0</v>
      </c>
      <c r="BG195" s="99">
        <f t="shared" si="31"/>
        <v>0</v>
      </c>
      <c r="BH195" s="99">
        <f t="shared" si="32"/>
        <v>0</v>
      </c>
      <c r="BI195" s="99">
        <f t="shared" si="33"/>
        <v>0</v>
      </c>
      <c r="BJ195" s="9" t="s">
        <v>85</v>
      </c>
      <c r="BK195" s="99">
        <f t="shared" si="34"/>
        <v>0</v>
      </c>
      <c r="BL195" s="9" t="s">
        <v>147</v>
      </c>
      <c r="BM195" s="9" t="s">
        <v>417</v>
      </c>
    </row>
    <row r="196" spans="2:65" s="26" customFormat="1" ht="25.5" customHeight="1" x14ac:dyDescent="0.25">
      <c r="B196" s="130"/>
      <c r="C196" s="168" t="s">
        <v>418</v>
      </c>
      <c r="D196" s="168" t="s">
        <v>204</v>
      </c>
      <c r="E196" s="169" t="s">
        <v>419</v>
      </c>
      <c r="F196" s="223" t="s">
        <v>420</v>
      </c>
      <c r="G196" s="223"/>
      <c r="H196" s="223"/>
      <c r="I196" s="223"/>
      <c r="J196" s="170" t="s">
        <v>151</v>
      </c>
      <c r="K196" s="171">
        <v>2</v>
      </c>
      <c r="L196" s="224">
        <v>0</v>
      </c>
      <c r="M196" s="224"/>
      <c r="N196" s="225">
        <f t="shared" si="25"/>
        <v>0</v>
      </c>
      <c r="O196" s="225"/>
      <c r="P196" s="225"/>
      <c r="Q196" s="225"/>
      <c r="R196" s="132"/>
      <c r="T196" s="165"/>
      <c r="U196" s="37" t="s">
        <v>42</v>
      </c>
      <c r="V196" s="28"/>
      <c r="W196" s="166">
        <f t="shared" si="26"/>
        <v>0</v>
      </c>
      <c r="X196" s="166">
        <v>1.8000000000000002E-3</v>
      </c>
      <c r="Y196" s="166">
        <f t="shared" si="27"/>
        <v>3.6000000000000003E-3</v>
      </c>
      <c r="Z196" s="166">
        <v>0</v>
      </c>
      <c r="AA196" s="167">
        <f t="shared" si="28"/>
        <v>0</v>
      </c>
      <c r="AR196" s="9" t="s">
        <v>207</v>
      </c>
      <c r="AT196" s="9" t="s">
        <v>204</v>
      </c>
      <c r="AU196" s="9" t="s">
        <v>101</v>
      </c>
      <c r="AY196" s="9" t="s">
        <v>142</v>
      </c>
      <c r="BE196" s="99">
        <f t="shared" si="29"/>
        <v>0</v>
      </c>
      <c r="BF196" s="99">
        <f t="shared" si="30"/>
        <v>0</v>
      </c>
      <c r="BG196" s="99">
        <f t="shared" si="31"/>
        <v>0</v>
      </c>
      <c r="BH196" s="99">
        <f t="shared" si="32"/>
        <v>0</v>
      </c>
      <c r="BI196" s="99">
        <f t="shared" si="33"/>
        <v>0</v>
      </c>
      <c r="BJ196" s="9" t="s">
        <v>85</v>
      </c>
      <c r="BK196" s="99">
        <f t="shared" si="34"/>
        <v>0</v>
      </c>
      <c r="BL196" s="9" t="s">
        <v>147</v>
      </c>
      <c r="BM196" s="9" t="s">
        <v>421</v>
      </c>
    </row>
    <row r="197" spans="2:65" s="26" customFormat="1" ht="25.5" customHeight="1" x14ac:dyDescent="0.25">
      <c r="B197" s="130"/>
      <c r="C197" s="161" t="s">
        <v>422</v>
      </c>
      <c r="D197" s="161" t="s">
        <v>143</v>
      </c>
      <c r="E197" s="162" t="s">
        <v>423</v>
      </c>
      <c r="F197" s="220" t="s">
        <v>424</v>
      </c>
      <c r="G197" s="220"/>
      <c r="H197" s="220"/>
      <c r="I197" s="220"/>
      <c r="J197" s="163" t="s">
        <v>151</v>
      </c>
      <c r="K197" s="164">
        <v>4</v>
      </c>
      <c r="L197" s="221">
        <v>0</v>
      </c>
      <c r="M197" s="221"/>
      <c r="N197" s="222">
        <f t="shared" si="25"/>
        <v>0</v>
      </c>
      <c r="O197" s="222"/>
      <c r="P197" s="222"/>
      <c r="Q197" s="222"/>
      <c r="R197" s="132"/>
      <c r="T197" s="165"/>
      <c r="U197" s="37" t="s">
        <v>42</v>
      </c>
      <c r="V197" s="28"/>
      <c r="W197" s="166">
        <f t="shared" si="26"/>
        <v>0</v>
      </c>
      <c r="X197" s="166">
        <v>4.0000000000000003E-5</v>
      </c>
      <c r="Y197" s="166">
        <f t="shared" si="27"/>
        <v>1.6000000000000001E-4</v>
      </c>
      <c r="Z197" s="166">
        <v>0</v>
      </c>
      <c r="AA197" s="167">
        <f t="shared" si="28"/>
        <v>0</v>
      </c>
      <c r="AR197" s="9" t="s">
        <v>147</v>
      </c>
      <c r="AT197" s="9" t="s">
        <v>143</v>
      </c>
      <c r="AU197" s="9" t="s">
        <v>101</v>
      </c>
      <c r="AY197" s="9" t="s">
        <v>142</v>
      </c>
      <c r="BE197" s="99">
        <f t="shared" si="29"/>
        <v>0</v>
      </c>
      <c r="BF197" s="99">
        <f t="shared" si="30"/>
        <v>0</v>
      </c>
      <c r="BG197" s="99">
        <f t="shared" si="31"/>
        <v>0</v>
      </c>
      <c r="BH197" s="99">
        <f t="shared" si="32"/>
        <v>0</v>
      </c>
      <c r="BI197" s="99">
        <f t="shared" si="33"/>
        <v>0</v>
      </c>
      <c r="BJ197" s="9" t="s">
        <v>85</v>
      </c>
      <c r="BK197" s="99">
        <f t="shared" si="34"/>
        <v>0</v>
      </c>
      <c r="BL197" s="9" t="s">
        <v>147</v>
      </c>
      <c r="BM197" s="9" t="s">
        <v>425</v>
      </c>
    </row>
    <row r="198" spans="2:65" s="26" customFormat="1" ht="25.5" customHeight="1" x14ac:dyDescent="0.25">
      <c r="B198" s="130"/>
      <c r="C198" s="168" t="s">
        <v>426</v>
      </c>
      <c r="D198" s="168" t="s">
        <v>204</v>
      </c>
      <c r="E198" s="169" t="s">
        <v>427</v>
      </c>
      <c r="F198" s="223" t="s">
        <v>428</v>
      </c>
      <c r="G198" s="223"/>
      <c r="H198" s="223"/>
      <c r="I198" s="223"/>
      <c r="J198" s="170" t="s">
        <v>151</v>
      </c>
      <c r="K198" s="171">
        <v>4</v>
      </c>
      <c r="L198" s="224">
        <v>0</v>
      </c>
      <c r="M198" s="224"/>
      <c r="N198" s="225">
        <f t="shared" si="25"/>
        <v>0</v>
      </c>
      <c r="O198" s="225"/>
      <c r="P198" s="225"/>
      <c r="Q198" s="225"/>
      <c r="R198" s="132"/>
      <c r="T198" s="165"/>
      <c r="U198" s="37" t="s">
        <v>42</v>
      </c>
      <c r="V198" s="28"/>
      <c r="W198" s="166">
        <f t="shared" si="26"/>
        <v>0</v>
      </c>
      <c r="X198" s="166">
        <v>1.8000000000000002E-3</v>
      </c>
      <c r="Y198" s="166">
        <f t="shared" si="27"/>
        <v>7.2000000000000007E-3</v>
      </c>
      <c r="Z198" s="166">
        <v>0</v>
      </c>
      <c r="AA198" s="167">
        <f t="shared" si="28"/>
        <v>0</v>
      </c>
      <c r="AR198" s="9" t="s">
        <v>207</v>
      </c>
      <c r="AT198" s="9" t="s">
        <v>204</v>
      </c>
      <c r="AU198" s="9" t="s">
        <v>101</v>
      </c>
      <c r="AY198" s="9" t="s">
        <v>142</v>
      </c>
      <c r="BE198" s="99">
        <f t="shared" si="29"/>
        <v>0</v>
      </c>
      <c r="BF198" s="99">
        <f t="shared" si="30"/>
        <v>0</v>
      </c>
      <c r="BG198" s="99">
        <f t="shared" si="31"/>
        <v>0</v>
      </c>
      <c r="BH198" s="99">
        <f t="shared" si="32"/>
        <v>0</v>
      </c>
      <c r="BI198" s="99">
        <f t="shared" si="33"/>
        <v>0</v>
      </c>
      <c r="BJ198" s="9" t="s">
        <v>85</v>
      </c>
      <c r="BK198" s="99">
        <f t="shared" si="34"/>
        <v>0</v>
      </c>
      <c r="BL198" s="9" t="s">
        <v>147</v>
      </c>
      <c r="BM198" s="9" t="s">
        <v>429</v>
      </c>
    </row>
    <row r="199" spans="2:65" s="26" customFormat="1" ht="25.5" customHeight="1" x14ac:dyDescent="0.25">
      <c r="B199" s="130"/>
      <c r="C199" s="161" t="s">
        <v>430</v>
      </c>
      <c r="D199" s="161" t="s">
        <v>143</v>
      </c>
      <c r="E199" s="162" t="s">
        <v>431</v>
      </c>
      <c r="F199" s="220" t="s">
        <v>432</v>
      </c>
      <c r="G199" s="220"/>
      <c r="H199" s="220"/>
      <c r="I199" s="220"/>
      <c r="J199" s="163" t="s">
        <v>151</v>
      </c>
      <c r="K199" s="164">
        <v>1</v>
      </c>
      <c r="L199" s="221">
        <v>0</v>
      </c>
      <c r="M199" s="221"/>
      <c r="N199" s="222">
        <f t="shared" si="25"/>
        <v>0</v>
      </c>
      <c r="O199" s="222"/>
      <c r="P199" s="222"/>
      <c r="Q199" s="222"/>
      <c r="R199" s="132"/>
      <c r="T199" s="165"/>
      <c r="U199" s="37" t="s">
        <v>42</v>
      </c>
      <c r="V199" s="28"/>
      <c r="W199" s="166">
        <f t="shared" si="26"/>
        <v>0</v>
      </c>
      <c r="X199" s="166">
        <v>1.2999999999999999E-4</v>
      </c>
      <c r="Y199" s="166">
        <f t="shared" si="27"/>
        <v>1.2999999999999999E-4</v>
      </c>
      <c r="Z199" s="166">
        <v>0</v>
      </c>
      <c r="AA199" s="167">
        <f t="shared" si="28"/>
        <v>0</v>
      </c>
      <c r="AR199" s="9" t="s">
        <v>147</v>
      </c>
      <c r="AT199" s="9" t="s">
        <v>143</v>
      </c>
      <c r="AU199" s="9" t="s">
        <v>101</v>
      </c>
      <c r="AY199" s="9" t="s">
        <v>142</v>
      </c>
      <c r="BE199" s="99">
        <f t="shared" si="29"/>
        <v>0</v>
      </c>
      <c r="BF199" s="99">
        <f t="shared" si="30"/>
        <v>0</v>
      </c>
      <c r="BG199" s="99">
        <f t="shared" si="31"/>
        <v>0</v>
      </c>
      <c r="BH199" s="99">
        <f t="shared" si="32"/>
        <v>0</v>
      </c>
      <c r="BI199" s="99">
        <f t="shared" si="33"/>
        <v>0</v>
      </c>
      <c r="BJ199" s="9" t="s">
        <v>85</v>
      </c>
      <c r="BK199" s="99">
        <f t="shared" si="34"/>
        <v>0</v>
      </c>
      <c r="BL199" s="9" t="s">
        <v>147</v>
      </c>
      <c r="BM199" s="9" t="s">
        <v>433</v>
      </c>
    </row>
    <row r="200" spans="2:65" s="26" customFormat="1" ht="25.5" customHeight="1" x14ac:dyDescent="0.25">
      <c r="B200" s="130"/>
      <c r="C200" s="168" t="s">
        <v>434</v>
      </c>
      <c r="D200" s="168" t="s">
        <v>204</v>
      </c>
      <c r="E200" s="169" t="s">
        <v>435</v>
      </c>
      <c r="F200" s="223" t="s">
        <v>436</v>
      </c>
      <c r="G200" s="223"/>
      <c r="H200" s="223"/>
      <c r="I200" s="223"/>
      <c r="J200" s="170" t="s">
        <v>151</v>
      </c>
      <c r="K200" s="171">
        <v>1</v>
      </c>
      <c r="L200" s="224">
        <v>0</v>
      </c>
      <c r="M200" s="224"/>
      <c r="N200" s="225">
        <f t="shared" si="25"/>
        <v>0</v>
      </c>
      <c r="O200" s="225"/>
      <c r="P200" s="225"/>
      <c r="Q200" s="225"/>
      <c r="R200" s="132"/>
      <c r="T200" s="165"/>
      <c r="U200" s="37" t="s">
        <v>42</v>
      </c>
      <c r="V200" s="28"/>
      <c r="W200" s="166">
        <f t="shared" si="26"/>
        <v>0</v>
      </c>
      <c r="X200" s="166">
        <v>2.5000000000000001E-3</v>
      </c>
      <c r="Y200" s="166">
        <f t="shared" si="27"/>
        <v>2.5000000000000001E-3</v>
      </c>
      <c r="Z200" s="166">
        <v>0</v>
      </c>
      <c r="AA200" s="167">
        <f t="shared" si="28"/>
        <v>0</v>
      </c>
      <c r="AR200" s="9" t="s">
        <v>207</v>
      </c>
      <c r="AT200" s="9" t="s">
        <v>204</v>
      </c>
      <c r="AU200" s="9" t="s">
        <v>101</v>
      </c>
      <c r="AY200" s="9" t="s">
        <v>142</v>
      </c>
      <c r="BE200" s="99">
        <f t="shared" si="29"/>
        <v>0</v>
      </c>
      <c r="BF200" s="99">
        <f t="shared" si="30"/>
        <v>0</v>
      </c>
      <c r="BG200" s="99">
        <f t="shared" si="31"/>
        <v>0</v>
      </c>
      <c r="BH200" s="99">
        <f t="shared" si="32"/>
        <v>0</v>
      </c>
      <c r="BI200" s="99">
        <f t="shared" si="33"/>
        <v>0</v>
      </c>
      <c r="BJ200" s="9" t="s">
        <v>85</v>
      </c>
      <c r="BK200" s="99">
        <f t="shared" si="34"/>
        <v>0</v>
      </c>
      <c r="BL200" s="9" t="s">
        <v>147</v>
      </c>
      <c r="BM200" s="9" t="s">
        <v>437</v>
      </c>
    </row>
    <row r="201" spans="2:65" s="26" customFormat="1" ht="63.75" customHeight="1" x14ac:dyDescent="0.25">
      <c r="B201" s="130"/>
      <c r="C201" s="168" t="s">
        <v>438</v>
      </c>
      <c r="D201" s="168" t="s">
        <v>204</v>
      </c>
      <c r="E201" s="169" t="s">
        <v>439</v>
      </c>
      <c r="F201" s="223" t="s">
        <v>440</v>
      </c>
      <c r="G201" s="223"/>
      <c r="H201" s="223"/>
      <c r="I201" s="223"/>
      <c r="J201" s="170" t="s">
        <v>441</v>
      </c>
      <c r="K201" s="171">
        <v>1</v>
      </c>
      <c r="L201" s="224">
        <v>0</v>
      </c>
      <c r="M201" s="224"/>
      <c r="N201" s="225">
        <f t="shared" si="25"/>
        <v>0</v>
      </c>
      <c r="O201" s="225"/>
      <c r="P201" s="225"/>
      <c r="Q201" s="225"/>
      <c r="R201" s="132"/>
      <c r="T201" s="165"/>
      <c r="U201" s="37" t="s">
        <v>42</v>
      </c>
      <c r="V201" s="28"/>
      <c r="W201" s="166">
        <f t="shared" si="26"/>
        <v>0</v>
      </c>
      <c r="X201" s="166">
        <v>9.7999999999999997E-4</v>
      </c>
      <c r="Y201" s="166">
        <f t="shared" si="27"/>
        <v>9.7999999999999997E-4</v>
      </c>
      <c r="Z201" s="166">
        <v>0</v>
      </c>
      <c r="AA201" s="167">
        <f t="shared" si="28"/>
        <v>0</v>
      </c>
      <c r="AR201" s="9" t="s">
        <v>207</v>
      </c>
      <c r="AT201" s="9" t="s">
        <v>204</v>
      </c>
      <c r="AU201" s="9" t="s">
        <v>101</v>
      </c>
      <c r="AY201" s="9" t="s">
        <v>142</v>
      </c>
      <c r="BE201" s="99">
        <f t="shared" si="29"/>
        <v>0</v>
      </c>
      <c r="BF201" s="99">
        <f t="shared" si="30"/>
        <v>0</v>
      </c>
      <c r="BG201" s="99">
        <f t="shared" si="31"/>
        <v>0</v>
      </c>
      <c r="BH201" s="99">
        <f t="shared" si="32"/>
        <v>0</v>
      </c>
      <c r="BI201" s="99">
        <f t="shared" si="33"/>
        <v>0</v>
      </c>
      <c r="BJ201" s="9" t="s">
        <v>85</v>
      </c>
      <c r="BK201" s="99">
        <f t="shared" si="34"/>
        <v>0</v>
      </c>
      <c r="BL201" s="9" t="s">
        <v>147</v>
      </c>
      <c r="BM201" s="9" t="s">
        <v>442</v>
      </c>
    </row>
    <row r="202" spans="2:65" s="26" customFormat="1" ht="25.5" customHeight="1" x14ac:dyDescent="0.25">
      <c r="B202" s="130"/>
      <c r="C202" s="161" t="s">
        <v>443</v>
      </c>
      <c r="D202" s="161" t="s">
        <v>143</v>
      </c>
      <c r="E202" s="162" t="s">
        <v>444</v>
      </c>
      <c r="F202" s="220" t="s">
        <v>445</v>
      </c>
      <c r="G202" s="220"/>
      <c r="H202" s="220"/>
      <c r="I202" s="220"/>
      <c r="J202" s="163"/>
      <c r="K202" s="164"/>
      <c r="L202" s="221"/>
      <c r="M202" s="221"/>
      <c r="N202" s="222"/>
      <c r="O202" s="222"/>
      <c r="P202" s="222"/>
      <c r="Q202" s="222"/>
      <c r="R202" s="132"/>
      <c r="T202" s="165"/>
      <c r="U202" s="37" t="s">
        <v>42</v>
      </c>
      <c r="V202" s="28"/>
      <c r="W202" s="166">
        <f t="shared" si="26"/>
        <v>0</v>
      </c>
      <c r="X202" s="166">
        <v>0</v>
      </c>
      <c r="Y202" s="166">
        <f t="shared" si="27"/>
        <v>0</v>
      </c>
      <c r="Z202" s="166">
        <v>0</v>
      </c>
      <c r="AA202" s="167">
        <f t="shared" si="28"/>
        <v>0</v>
      </c>
      <c r="AR202" s="9" t="s">
        <v>147</v>
      </c>
      <c r="AT202" s="9" t="s">
        <v>143</v>
      </c>
      <c r="AU202" s="9" t="s">
        <v>101</v>
      </c>
      <c r="AY202" s="9" t="s">
        <v>142</v>
      </c>
      <c r="BE202" s="99">
        <f t="shared" si="29"/>
        <v>0</v>
      </c>
      <c r="BF202" s="99">
        <f t="shared" si="30"/>
        <v>0</v>
      </c>
      <c r="BG202" s="99">
        <f t="shared" si="31"/>
        <v>0</v>
      </c>
      <c r="BH202" s="99">
        <f t="shared" si="32"/>
        <v>0</v>
      </c>
      <c r="BI202" s="99">
        <f t="shared" si="33"/>
        <v>0</v>
      </c>
      <c r="BJ202" s="9" t="s">
        <v>85</v>
      </c>
      <c r="BK202" s="99">
        <f t="shared" si="34"/>
        <v>0</v>
      </c>
      <c r="BL202" s="9" t="s">
        <v>147</v>
      </c>
      <c r="BM202" s="9" t="s">
        <v>446</v>
      </c>
    </row>
    <row r="203" spans="2:65" s="26" customFormat="1" ht="25.5" customHeight="1" x14ac:dyDescent="0.25">
      <c r="B203" s="130"/>
      <c r="C203" s="161" t="s">
        <v>447</v>
      </c>
      <c r="D203" s="161" t="s">
        <v>143</v>
      </c>
      <c r="E203" s="162" t="s">
        <v>448</v>
      </c>
      <c r="F203" s="220" t="s">
        <v>449</v>
      </c>
      <c r="G203" s="220"/>
      <c r="H203" s="220"/>
      <c r="I203" s="220"/>
      <c r="J203" s="163" t="s">
        <v>151</v>
      </c>
      <c r="K203" s="164">
        <v>2</v>
      </c>
      <c r="L203" s="221">
        <v>0</v>
      </c>
      <c r="M203" s="221"/>
      <c r="N203" s="222">
        <f t="shared" ref="N203:N210" si="35">ROUND(L203*K203,2)</f>
        <v>0</v>
      </c>
      <c r="O203" s="222"/>
      <c r="P203" s="222"/>
      <c r="Q203" s="222"/>
      <c r="R203" s="132"/>
      <c r="T203" s="165"/>
      <c r="U203" s="37" t="s">
        <v>42</v>
      </c>
      <c r="V203" s="28"/>
      <c r="W203" s="166">
        <f t="shared" si="26"/>
        <v>0</v>
      </c>
      <c r="X203" s="166">
        <v>1.5999999999999999E-4</v>
      </c>
      <c r="Y203" s="166">
        <f t="shared" si="27"/>
        <v>3.1999999999999997E-4</v>
      </c>
      <c r="Z203" s="166">
        <v>0</v>
      </c>
      <c r="AA203" s="167">
        <f t="shared" si="28"/>
        <v>0</v>
      </c>
      <c r="AR203" s="9" t="s">
        <v>147</v>
      </c>
      <c r="AT203" s="9" t="s">
        <v>143</v>
      </c>
      <c r="AU203" s="9" t="s">
        <v>101</v>
      </c>
      <c r="AY203" s="9" t="s">
        <v>142</v>
      </c>
      <c r="BE203" s="99">
        <f t="shared" si="29"/>
        <v>0</v>
      </c>
      <c r="BF203" s="99">
        <f t="shared" si="30"/>
        <v>0</v>
      </c>
      <c r="BG203" s="99">
        <f t="shared" si="31"/>
        <v>0</v>
      </c>
      <c r="BH203" s="99">
        <f t="shared" si="32"/>
        <v>0</v>
      </c>
      <c r="BI203" s="99">
        <f t="shared" si="33"/>
        <v>0</v>
      </c>
      <c r="BJ203" s="9" t="s">
        <v>85</v>
      </c>
      <c r="BK203" s="99">
        <f t="shared" si="34"/>
        <v>0</v>
      </c>
      <c r="BL203" s="9" t="s">
        <v>147</v>
      </c>
      <c r="BM203" s="9" t="s">
        <v>450</v>
      </c>
    </row>
    <row r="204" spans="2:65" s="26" customFormat="1" ht="25.5" customHeight="1" x14ac:dyDescent="0.25">
      <c r="B204" s="130"/>
      <c r="C204" s="161" t="s">
        <v>451</v>
      </c>
      <c r="D204" s="161" t="s">
        <v>143</v>
      </c>
      <c r="E204" s="162" t="s">
        <v>452</v>
      </c>
      <c r="F204" s="220" t="s">
        <v>453</v>
      </c>
      <c r="G204" s="220"/>
      <c r="H204" s="220"/>
      <c r="I204" s="220"/>
      <c r="J204" s="163" t="s">
        <v>249</v>
      </c>
      <c r="K204" s="164">
        <v>1</v>
      </c>
      <c r="L204" s="221">
        <v>0</v>
      </c>
      <c r="M204" s="221"/>
      <c r="N204" s="222">
        <f t="shared" si="35"/>
        <v>0</v>
      </c>
      <c r="O204" s="222"/>
      <c r="P204" s="222"/>
      <c r="Q204" s="222"/>
      <c r="R204" s="132"/>
      <c r="T204" s="165"/>
      <c r="U204" s="37" t="s">
        <v>42</v>
      </c>
      <c r="V204" s="28"/>
      <c r="W204" s="166">
        <f t="shared" si="26"/>
        <v>0</v>
      </c>
      <c r="X204" s="166">
        <v>0</v>
      </c>
      <c r="Y204" s="166">
        <f t="shared" si="27"/>
        <v>0</v>
      </c>
      <c r="Z204" s="166">
        <v>0.155</v>
      </c>
      <c r="AA204" s="167">
        <f t="shared" si="28"/>
        <v>0.155</v>
      </c>
      <c r="AR204" s="9" t="s">
        <v>147</v>
      </c>
      <c r="AT204" s="9" t="s">
        <v>143</v>
      </c>
      <c r="AU204" s="9" t="s">
        <v>101</v>
      </c>
      <c r="AY204" s="9" t="s">
        <v>142</v>
      </c>
      <c r="BE204" s="99">
        <f t="shared" si="29"/>
        <v>0</v>
      </c>
      <c r="BF204" s="99">
        <f t="shared" si="30"/>
        <v>0</v>
      </c>
      <c r="BG204" s="99">
        <f t="shared" si="31"/>
        <v>0</v>
      </c>
      <c r="BH204" s="99">
        <f t="shared" si="32"/>
        <v>0</v>
      </c>
      <c r="BI204" s="99">
        <f t="shared" si="33"/>
        <v>0</v>
      </c>
      <c r="BJ204" s="9" t="s">
        <v>85</v>
      </c>
      <c r="BK204" s="99">
        <f t="shared" si="34"/>
        <v>0</v>
      </c>
      <c r="BL204" s="9" t="s">
        <v>147</v>
      </c>
      <c r="BM204" s="9" t="s">
        <v>454</v>
      </c>
    </row>
    <row r="205" spans="2:65" s="26" customFormat="1" ht="16.5" customHeight="1" x14ac:dyDescent="0.25">
      <c r="B205" s="130"/>
      <c r="C205" s="161" t="s">
        <v>455</v>
      </c>
      <c r="D205" s="161" t="s">
        <v>143</v>
      </c>
      <c r="E205" s="162" t="s">
        <v>456</v>
      </c>
      <c r="F205" s="220" t="s">
        <v>457</v>
      </c>
      <c r="G205" s="220"/>
      <c r="H205" s="220"/>
      <c r="I205" s="220"/>
      <c r="J205" s="163" t="s">
        <v>249</v>
      </c>
      <c r="K205" s="164">
        <v>8</v>
      </c>
      <c r="L205" s="221">
        <v>0</v>
      </c>
      <c r="M205" s="221"/>
      <c r="N205" s="222">
        <f t="shared" si="35"/>
        <v>0</v>
      </c>
      <c r="O205" s="222"/>
      <c r="P205" s="222"/>
      <c r="Q205" s="222"/>
      <c r="R205" s="132"/>
      <c r="T205" s="165"/>
      <c r="U205" s="37" t="s">
        <v>42</v>
      </c>
      <c r="V205" s="28"/>
      <c r="W205" s="166">
        <f t="shared" si="26"/>
        <v>0</v>
      </c>
      <c r="X205" s="166">
        <v>0</v>
      </c>
      <c r="Y205" s="166">
        <f t="shared" si="27"/>
        <v>0</v>
      </c>
      <c r="Z205" s="166">
        <v>1.5600000000000002E-3</v>
      </c>
      <c r="AA205" s="167">
        <f t="shared" si="28"/>
        <v>1.2480000000000002E-2</v>
      </c>
      <c r="AR205" s="9" t="s">
        <v>147</v>
      </c>
      <c r="AT205" s="9" t="s">
        <v>143</v>
      </c>
      <c r="AU205" s="9" t="s">
        <v>101</v>
      </c>
      <c r="AY205" s="9" t="s">
        <v>142</v>
      </c>
      <c r="BE205" s="99">
        <f t="shared" si="29"/>
        <v>0</v>
      </c>
      <c r="BF205" s="99">
        <f t="shared" si="30"/>
        <v>0</v>
      </c>
      <c r="BG205" s="99">
        <f t="shared" si="31"/>
        <v>0</v>
      </c>
      <c r="BH205" s="99">
        <f t="shared" si="32"/>
        <v>0</v>
      </c>
      <c r="BI205" s="99">
        <f t="shared" si="33"/>
        <v>0</v>
      </c>
      <c r="BJ205" s="9" t="s">
        <v>85</v>
      </c>
      <c r="BK205" s="99">
        <f t="shared" si="34"/>
        <v>0</v>
      </c>
      <c r="BL205" s="9" t="s">
        <v>147</v>
      </c>
      <c r="BM205" s="9" t="s">
        <v>458</v>
      </c>
    </row>
    <row r="206" spans="2:65" s="26" customFormat="1" ht="16.5" customHeight="1" x14ac:dyDescent="0.25">
      <c r="B206" s="130"/>
      <c r="C206" s="161" t="s">
        <v>459</v>
      </c>
      <c r="D206" s="161" t="s">
        <v>143</v>
      </c>
      <c r="E206" s="162" t="s">
        <v>460</v>
      </c>
      <c r="F206" s="220" t="s">
        <v>461</v>
      </c>
      <c r="G206" s="220"/>
      <c r="H206" s="220"/>
      <c r="I206" s="220"/>
      <c r="J206" s="163" t="s">
        <v>151</v>
      </c>
      <c r="K206" s="164">
        <v>6</v>
      </c>
      <c r="L206" s="221">
        <v>0</v>
      </c>
      <c r="M206" s="221"/>
      <c r="N206" s="222">
        <f t="shared" si="35"/>
        <v>0</v>
      </c>
      <c r="O206" s="222"/>
      <c r="P206" s="222"/>
      <c r="Q206" s="222"/>
      <c r="R206" s="132"/>
      <c r="T206" s="165"/>
      <c r="U206" s="37" t="s">
        <v>42</v>
      </c>
      <c r="V206" s="28"/>
      <c r="W206" s="166">
        <f t="shared" si="26"/>
        <v>0</v>
      </c>
      <c r="X206" s="166">
        <v>0</v>
      </c>
      <c r="Y206" s="166">
        <f t="shared" si="27"/>
        <v>0</v>
      </c>
      <c r="Z206" s="166">
        <v>8.4999999999999984E-4</v>
      </c>
      <c r="AA206" s="167">
        <f t="shared" si="28"/>
        <v>5.0999999999999986E-3</v>
      </c>
      <c r="AR206" s="9" t="s">
        <v>147</v>
      </c>
      <c r="AT206" s="9" t="s">
        <v>143</v>
      </c>
      <c r="AU206" s="9" t="s">
        <v>101</v>
      </c>
      <c r="AY206" s="9" t="s">
        <v>142</v>
      </c>
      <c r="BE206" s="99">
        <f t="shared" si="29"/>
        <v>0</v>
      </c>
      <c r="BF206" s="99">
        <f t="shared" si="30"/>
        <v>0</v>
      </c>
      <c r="BG206" s="99">
        <f t="shared" si="31"/>
        <v>0</v>
      </c>
      <c r="BH206" s="99">
        <f t="shared" si="32"/>
        <v>0</v>
      </c>
      <c r="BI206" s="99">
        <f t="shared" si="33"/>
        <v>0</v>
      </c>
      <c r="BJ206" s="9" t="s">
        <v>85</v>
      </c>
      <c r="BK206" s="99">
        <f t="shared" si="34"/>
        <v>0</v>
      </c>
      <c r="BL206" s="9" t="s">
        <v>147</v>
      </c>
      <c r="BM206" s="9" t="s">
        <v>462</v>
      </c>
    </row>
    <row r="207" spans="2:65" s="26" customFormat="1" ht="25.5" customHeight="1" x14ac:dyDescent="0.25">
      <c r="B207" s="130"/>
      <c r="C207" s="161" t="s">
        <v>463</v>
      </c>
      <c r="D207" s="161" t="s">
        <v>143</v>
      </c>
      <c r="E207" s="162" t="s">
        <v>464</v>
      </c>
      <c r="F207" s="220" t="s">
        <v>465</v>
      </c>
      <c r="G207" s="220"/>
      <c r="H207" s="220"/>
      <c r="I207" s="220"/>
      <c r="J207" s="163" t="s">
        <v>151</v>
      </c>
      <c r="K207" s="164">
        <v>4</v>
      </c>
      <c r="L207" s="221">
        <v>0</v>
      </c>
      <c r="M207" s="221"/>
      <c r="N207" s="222">
        <f t="shared" si="35"/>
        <v>0</v>
      </c>
      <c r="O207" s="222"/>
      <c r="P207" s="222"/>
      <c r="Q207" s="222"/>
      <c r="R207" s="132"/>
      <c r="T207" s="165"/>
      <c r="U207" s="37" t="s">
        <v>42</v>
      </c>
      <c r="V207" s="28"/>
      <c r="W207" s="166">
        <f t="shared" si="26"/>
        <v>0</v>
      </c>
      <c r="X207" s="166">
        <v>1.3999999999999999E-4</v>
      </c>
      <c r="Y207" s="166">
        <f t="shared" si="27"/>
        <v>5.5999999999999995E-4</v>
      </c>
      <c r="Z207" s="166">
        <v>0</v>
      </c>
      <c r="AA207" s="167">
        <f t="shared" si="28"/>
        <v>0</v>
      </c>
      <c r="AR207" s="9" t="s">
        <v>147</v>
      </c>
      <c r="AT207" s="9" t="s">
        <v>143</v>
      </c>
      <c r="AU207" s="9" t="s">
        <v>101</v>
      </c>
      <c r="AY207" s="9" t="s">
        <v>142</v>
      </c>
      <c r="BE207" s="99">
        <f t="shared" si="29"/>
        <v>0</v>
      </c>
      <c r="BF207" s="99">
        <f t="shared" si="30"/>
        <v>0</v>
      </c>
      <c r="BG207" s="99">
        <f t="shared" si="31"/>
        <v>0</v>
      </c>
      <c r="BH207" s="99">
        <f t="shared" si="32"/>
        <v>0</v>
      </c>
      <c r="BI207" s="99">
        <f t="shared" si="33"/>
        <v>0</v>
      </c>
      <c r="BJ207" s="9" t="s">
        <v>85</v>
      </c>
      <c r="BK207" s="99">
        <f t="shared" si="34"/>
        <v>0</v>
      </c>
      <c r="BL207" s="9" t="s">
        <v>147</v>
      </c>
      <c r="BM207" s="9" t="s">
        <v>466</v>
      </c>
    </row>
    <row r="208" spans="2:65" s="26" customFormat="1" ht="25.5" customHeight="1" x14ac:dyDescent="0.25">
      <c r="B208" s="130"/>
      <c r="C208" s="168" t="s">
        <v>467</v>
      </c>
      <c r="D208" s="168" t="s">
        <v>204</v>
      </c>
      <c r="E208" s="169" t="s">
        <v>468</v>
      </c>
      <c r="F208" s="223" t="s">
        <v>469</v>
      </c>
      <c r="G208" s="223"/>
      <c r="H208" s="223"/>
      <c r="I208" s="223"/>
      <c r="J208" s="170" t="s">
        <v>151</v>
      </c>
      <c r="K208" s="171">
        <v>4</v>
      </c>
      <c r="L208" s="224">
        <v>0</v>
      </c>
      <c r="M208" s="224"/>
      <c r="N208" s="225">
        <f t="shared" si="35"/>
        <v>0</v>
      </c>
      <c r="O208" s="225"/>
      <c r="P208" s="225"/>
      <c r="Q208" s="225"/>
      <c r="R208" s="132"/>
      <c r="T208" s="165"/>
      <c r="U208" s="37" t="s">
        <v>42</v>
      </c>
      <c r="V208" s="28"/>
      <c r="W208" s="166">
        <f t="shared" si="26"/>
        <v>0</v>
      </c>
      <c r="X208" s="166">
        <v>3.1E-4</v>
      </c>
      <c r="Y208" s="166">
        <f t="shared" si="27"/>
        <v>1.24E-3</v>
      </c>
      <c r="Z208" s="166">
        <v>0</v>
      </c>
      <c r="AA208" s="167">
        <f t="shared" si="28"/>
        <v>0</v>
      </c>
      <c r="AR208" s="9" t="s">
        <v>207</v>
      </c>
      <c r="AT208" s="9" t="s">
        <v>204</v>
      </c>
      <c r="AU208" s="9" t="s">
        <v>101</v>
      </c>
      <c r="AY208" s="9" t="s">
        <v>142</v>
      </c>
      <c r="BE208" s="99">
        <f t="shared" si="29"/>
        <v>0</v>
      </c>
      <c r="BF208" s="99">
        <f t="shared" si="30"/>
        <v>0</v>
      </c>
      <c r="BG208" s="99">
        <f t="shared" si="31"/>
        <v>0</v>
      </c>
      <c r="BH208" s="99">
        <f t="shared" si="32"/>
        <v>0</v>
      </c>
      <c r="BI208" s="99">
        <f t="shared" si="33"/>
        <v>0</v>
      </c>
      <c r="BJ208" s="9" t="s">
        <v>85</v>
      </c>
      <c r="BK208" s="99">
        <f t="shared" si="34"/>
        <v>0</v>
      </c>
      <c r="BL208" s="9" t="s">
        <v>147</v>
      </c>
      <c r="BM208" s="9" t="s">
        <v>470</v>
      </c>
    </row>
    <row r="209" spans="2:65" s="26" customFormat="1" ht="25.5" customHeight="1" x14ac:dyDescent="0.25">
      <c r="B209" s="130"/>
      <c r="C209" s="161" t="s">
        <v>471</v>
      </c>
      <c r="D209" s="161" t="s">
        <v>143</v>
      </c>
      <c r="E209" s="162" t="s">
        <v>472</v>
      </c>
      <c r="F209" s="220" t="s">
        <v>473</v>
      </c>
      <c r="G209" s="220"/>
      <c r="H209" s="220"/>
      <c r="I209" s="220"/>
      <c r="J209" s="163" t="s">
        <v>151</v>
      </c>
      <c r="K209" s="164">
        <v>4</v>
      </c>
      <c r="L209" s="221">
        <v>0</v>
      </c>
      <c r="M209" s="221"/>
      <c r="N209" s="222">
        <f t="shared" si="35"/>
        <v>0</v>
      </c>
      <c r="O209" s="222"/>
      <c r="P209" s="222"/>
      <c r="Q209" s="222"/>
      <c r="R209" s="132"/>
      <c r="T209" s="165"/>
      <c r="U209" s="37" t="s">
        <v>42</v>
      </c>
      <c r="V209" s="28"/>
      <c r="W209" s="166">
        <f t="shared" si="26"/>
        <v>0</v>
      </c>
      <c r="X209" s="166">
        <v>6.0000000000000008E-5</v>
      </c>
      <c r="Y209" s="166">
        <f t="shared" si="27"/>
        <v>2.4000000000000003E-4</v>
      </c>
      <c r="Z209" s="166">
        <v>0</v>
      </c>
      <c r="AA209" s="167">
        <f t="shared" si="28"/>
        <v>0</v>
      </c>
      <c r="AR209" s="9" t="s">
        <v>147</v>
      </c>
      <c r="AT209" s="9" t="s">
        <v>143</v>
      </c>
      <c r="AU209" s="9" t="s">
        <v>101</v>
      </c>
      <c r="AY209" s="9" t="s">
        <v>142</v>
      </c>
      <c r="BE209" s="99">
        <f t="shared" si="29"/>
        <v>0</v>
      </c>
      <c r="BF209" s="99">
        <f t="shared" si="30"/>
        <v>0</v>
      </c>
      <c r="BG209" s="99">
        <f t="shared" si="31"/>
        <v>0</v>
      </c>
      <c r="BH209" s="99">
        <f t="shared" si="32"/>
        <v>0</v>
      </c>
      <c r="BI209" s="99">
        <f t="shared" si="33"/>
        <v>0</v>
      </c>
      <c r="BJ209" s="9" t="s">
        <v>85</v>
      </c>
      <c r="BK209" s="99">
        <f t="shared" si="34"/>
        <v>0</v>
      </c>
      <c r="BL209" s="9" t="s">
        <v>147</v>
      </c>
      <c r="BM209" s="9" t="s">
        <v>474</v>
      </c>
    </row>
    <row r="210" spans="2:65" s="26" customFormat="1" ht="38.25" customHeight="1" x14ac:dyDescent="0.25">
      <c r="B210" s="130"/>
      <c r="C210" s="168" t="s">
        <v>475</v>
      </c>
      <c r="D210" s="168" t="s">
        <v>204</v>
      </c>
      <c r="E210" s="169" t="s">
        <v>476</v>
      </c>
      <c r="F210" s="223" t="s">
        <v>477</v>
      </c>
      <c r="G210" s="223"/>
      <c r="H210" s="223"/>
      <c r="I210" s="223"/>
      <c r="J210" s="170" t="s">
        <v>151</v>
      </c>
      <c r="K210" s="171">
        <v>4</v>
      </c>
      <c r="L210" s="224">
        <v>0</v>
      </c>
      <c r="M210" s="224"/>
      <c r="N210" s="225">
        <f t="shared" si="35"/>
        <v>0</v>
      </c>
      <c r="O210" s="225"/>
      <c r="P210" s="225"/>
      <c r="Q210" s="225"/>
      <c r="R210" s="132"/>
      <c r="T210" s="165"/>
      <c r="U210" s="37" t="s">
        <v>42</v>
      </c>
      <c r="V210" s="28"/>
      <c r="W210" s="166">
        <f t="shared" si="26"/>
        <v>0</v>
      </c>
      <c r="X210" s="166">
        <v>2.9999999999999997E-4</v>
      </c>
      <c r="Y210" s="166">
        <f t="shared" si="27"/>
        <v>1.1999999999999999E-3</v>
      </c>
      <c r="Z210" s="166">
        <v>0</v>
      </c>
      <c r="AA210" s="167">
        <f t="shared" si="28"/>
        <v>0</v>
      </c>
      <c r="AR210" s="9" t="s">
        <v>207</v>
      </c>
      <c r="AT210" s="9" t="s">
        <v>204</v>
      </c>
      <c r="AU210" s="9" t="s">
        <v>101</v>
      </c>
      <c r="AY210" s="9" t="s">
        <v>142</v>
      </c>
      <c r="BE210" s="99">
        <f t="shared" si="29"/>
        <v>0</v>
      </c>
      <c r="BF210" s="99">
        <f t="shared" si="30"/>
        <v>0</v>
      </c>
      <c r="BG210" s="99">
        <f t="shared" si="31"/>
        <v>0</v>
      </c>
      <c r="BH210" s="99">
        <f t="shared" si="32"/>
        <v>0</v>
      </c>
      <c r="BI210" s="99">
        <f t="shared" si="33"/>
        <v>0</v>
      </c>
      <c r="BJ210" s="9" t="s">
        <v>85</v>
      </c>
      <c r="BK210" s="99">
        <f t="shared" si="34"/>
        <v>0</v>
      </c>
      <c r="BL210" s="9" t="s">
        <v>147</v>
      </c>
      <c r="BM210" s="9" t="s">
        <v>478</v>
      </c>
    </row>
    <row r="211" spans="2:65" s="26" customFormat="1" ht="51" customHeight="1" x14ac:dyDescent="0.25">
      <c r="B211" s="130"/>
      <c r="C211" s="161" t="s">
        <v>479</v>
      </c>
      <c r="D211" s="161" t="s">
        <v>143</v>
      </c>
      <c r="E211" s="162" t="s">
        <v>480</v>
      </c>
      <c r="F211" s="220" t="s">
        <v>481</v>
      </c>
      <c r="G211" s="220"/>
      <c r="H211" s="220"/>
      <c r="I211" s="220"/>
      <c r="J211" s="163"/>
      <c r="K211" s="164"/>
      <c r="L211" s="221"/>
      <c r="M211" s="221"/>
      <c r="N211" s="222"/>
      <c r="O211" s="222"/>
      <c r="P211" s="222"/>
      <c r="Q211" s="222"/>
      <c r="R211" s="132"/>
      <c r="T211" s="165"/>
      <c r="U211" s="37" t="s">
        <v>42</v>
      </c>
      <c r="V211" s="28"/>
      <c r="W211" s="166">
        <f t="shared" si="26"/>
        <v>0</v>
      </c>
      <c r="X211" s="166">
        <v>0</v>
      </c>
      <c r="Y211" s="166">
        <f t="shared" si="27"/>
        <v>0</v>
      </c>
      <c r="Z211" s="166">
        <v>0</v>
      </c>
      <c r="AA211" s="167">
        <f t="shared" si="28"/>
        <v>0</v>
      </c>
      <c r="AR211" s="9" t="s">
        <v>147</v>
      </c>
      <c r="AT211" s="9" t="s">
        <v>143</v>
      </c>
      <c r="AU211" s="9" t="s">
        <v>101</v>
      </c>
      <c r="AY211" s="9" t="s">
        <v>142</v>
      </c>
      <c r="BE211" s="99">
        <f t="shared" si="29"/>
        <v>0</v>
      </c>
      <c r="BF211" s="99">
        <f t="shared" si="30"/>
        <v>0</v>
      </c>
      <c r="BG211" s="99">
        <f t="shared" si="31"/>
        <v>0</v>
      </c>
      <c r="BH211" s="99">
        <f t="shared" si="32"/>
        <v>0</v>
      </c>
      <c r="BI211" s="99">
        <f t="shared" si="33"/>
        <v>0</v>
      </c>
      <c r="BJ211" s="9" t="s">
        <v>85</v>
      </c>
      <c r="BK211" s="99">
        <f t="shared" si="34"/>
        <v>0</v>
      </c>
      <c r="BL211" s="9" t="s">
        <v>147</v>
      </c>
      <c r="BM211" s="9" t="s">
        <v>482</v>
      </c>
    </row>
    <row r="212" spans="2:65" s="26" customFormat="1" ht="25.5" customHeight="1" x14ac:dyDescent="0.25">
      <c r="B212" s="130"/>
      <c r="C212" s="161" t="s">
        <v>483</v>
      </c>
      <c r="D212" s="161" t="s">
        <v>143</v>
      </c>
      <c r="E212" s="162" t="s">
        <v>484</v>
      </c>
      <c r="F212" s="220" t="s">
        <v>485</v>
      </c>
      <c r="G212" s="220"/>
      <c r="H212" s="220"/>
      <c r="I212" s="220"/>
      <c r="J212" s="163" t="s">
        <v>240</v>
      </c>
      <c r="K212" s="164">
        <v>0.30100000000000005</v>
      </c>
      <c r="L212" s="221">
        <v>0</v>
      </c>
      <c r="M212" s="221"/>
      <c r="N212" s="222">
        <f>ROUND(L212*K212,2)</f>
        <v>0</v>
      </c>
      <c r="O212" s="222"/>
      <c r="P212" s="222"/>
      <c r="Q212" s="222"/>
      <c r="R212" s="132"/>
      <c r="T212" s="165"/>
      <c r="U212" s="37" t="s">
        <v>42</v>
      </c>
      <c r="V212" s="28"/>
      <c r="W212" s="166">
        <f t="shared" si="26"/>
        <v>0</v>
      </c>
      <c r="X212" s="166">
        <v>0</v>
      </c>
      <c r="Y212" s="166">
        <f t="shared" si="27"/>
        <v>0</v>
      </c>
      <c r="Z212" s="166">
        <v>0</v>
      </c>
      <c r="AA212" s="167">
        <f t="shared" si="28"/>
        <v>0</v>
      </c>
      <c r="AR212" s="9" t="s">
        <v>147</v>
      </c>
      <c r="AT212" s="9" t="s">
        <v>143</v>
      </c>
      <c r="AU212" s="9" t="s">
        <v>101</v>
      </c>
      <c r="AY212" s="9" t="s">
        <v>142</v>
      </c>
      <c r="BE212" s="99">
        <f t="shared" si="29"/>
        <v>0</v>
      </c>
      <c r="BF212" s="99">
        <f t="shared" si="30"/>
        <v>0</v>
      </c>
      <c r="BG212" s="99">
        <f t="shared" si="31"/>
        <v>0</v>
      </c>
      <c r="BH212" s="99">
        <f t="shared" si="32"/>
        <v>0</v>
      </c>
      <c r="BI212" s="99">
        <f t="shared" si="33"/>
        <v>0</v>
      </c>
      <c r="BJ212" s="9" t="s">
        <v>85</v>
      </c>
      <c r="BK212" s="99">
        <f t="shared" si="34"/>
        <v>0</v>
      </c>
      <c r="BL212" s="9" t="s">
        <v>147</v>
      </c>
      <c r="BM212" s="9" t="s">
        <v>486</v>
      </c>
    </row>
    <row r="213" spans="2:65" s="149" customFormat="1" ht="29.85" customHeight="1" x14ac:dyDescent="0.35">
      <c r="B213" s="150"/>
      <c r="C213" s="172"/>
      <c r="D213" s="173" t="s">
        <v>115</v>
      </c>
      <c r="E213" s="173"/>
      <c r="F213" s="173"/>
      <c r="G213" s="173"/>
      <c r="H213" s="173"/>
      <c r="I213" s="173"/>
      <c r="J213" s="173"/>
      <c r="K213" s="173"/>
      <c r="L213" s="160"/>
      <c r="M213" s="160"/>
      <c r="N213" s="226">
        <f>BK213</f>
        <v>0</v>
      </c>
      <c r="O213" s="226"/>
      <c r="P213" s="226"/>
      <c r="Q213" s="226"/>
      <c r="R213" s="153"/>
      <c r="T213" s="154"/>
      <c r="U213" s="151"/>
      <c r="V213" s="151"/>
      <c r="W213" s="155">
        <f>SUM(W214:W218)</f>
        <v>0</v>
      </c>
      <c r="X213" s="151"/>
      <c r="Y213" s="155">
        <f>SUM(Y214:Y218)</f>
        <v>5.7000000000000009E-2</v>
      </c>
      <c r="Z213" s="151"/>
      <c r="AA213" s="156">
        <f>SUM(AA214:AA218)</f>
        <v>0</v>
      </c>
      <c r="AR213" s="157" t="s">
        <v>101</v>
      </c>
      <c r="AT213" s="158" t="s">
        <v>76</v>
      </c>
      <c r="AU213" s="158" t="s">
        <v>85</v>
      </c>
      <c r="AY213" s="157" t="s">
        <v>142</v>
      </c>
      <c r="BK213" s="159">
        <f>SUM(BK214:BK218)</f>
        <v>0</v>
      </c>
    </row>
    <row r="214" spans="2:65" s="26" customFormat="1" ht="25.5" customHeight="1" x14ac:dyDescent="0.25">
      <c r="B214" s="130"/>
      <c r="C214" s="161" t="s">
        <v>487</v>
      </c>
      <c r="D214" s="161" t="s">
        <v>143</v>
      </c>
      <c r="E214" s="162" t="s">
        <v>488</v>
      </c>
      <c r="F214" s="220" t="s">
        <v>489</v>
      </c>
      <c r="G214" s="220"/>
      <c r="H214" s="220"/>
      <c r="I214" s="220"/>
      <c r="J214" s="163" t="s">
        <v>249</v>
      </c>
      <c r="K214" s="164">
        <v>3</v>
      </c>
      <c r="L214" s="221">
        <v>0</v>
      </c>
      <c r="M214" s="221"/>
      <c r="N214" s="222">
        <f>ROUND(L214*K214,2)</f>
        <v>0</v>
      </c>
      <c r="O214" s="222"/>
      <c r="P214" s="222"/>
      <c r="Q214" s="222"/>
      <c r="R214" s="132"/>
      <c r="T214" s="165"/>
      <c r="U214" s="37" t="s">
        <v>42</v>
      </c>
      <c r="V214" s="28"/>
      <c r="W214" s="166">
        <f>V214*K214</f>
        <v>0</v>
      </c>
      <c r="X214" s="166">
        <v>0</v>
      </c>
      <c r="Y214" s="166">
        <f>X214*K214</f>
        <v>0</v>
      </c>
      <c r="Z214" s="166">
        <v>0</v>
      </c>
      <c r="AA214" s="167">
        <f>Z214*K214</f>
        <v>0</v>
      </c>
      <c r="AR214" s="9" t="s">
        <v>147</v>
      </c>
      <c r="AT214" s="9" t="s">
        <v>143</v>
      </c>
      <c r="AU214" s="9" t="s">
        <v>101</v>
      </c>
      <c r="AY214" s="9" t="s">
        <v>142</v>
      </c>
      <c r="BE214" s="99">
        <f>IF(U214="základní",N214,0)</f>
        <v>0</v>
      </c>
      <c r="BF214" s="99">
        <f>IF(U214="snížená",N214,0)</f>
        <v>0</v>
      </c>
      <c r="BG214" s="99">
        <f>IF(U214="zákl. přenesená",N214,0)</f>
        <v>0</v>
      </c>
      <c r="BH214" s="99">
        <f>IF(U214="sníž. přenesená",N214,0)</f>
        <v>0</v>
      </c>
      <c r="BI214" s="99">
        <f>IF(U214="nulová",N214,0)</f>
        <v>0</v>
      </c>
      <c r="BJ214" s="9" t="s">
        <v>85</v>
      </c>
      <c r="BK214" s="99">
        <f>ROUND(L214*K214,2)</f>
        <v>0</v>
      </c>
      <c r="BL214" s="9" t="s">
        <v>147</v>
      </c>
      <c r="BM214" s="9" t="s">
        <v>490</v>
      </c>
    </row>
    <row r="215" spans="2:65" s="26" customFormat="1" ht="38.25" customHeight="1" x14ac:dyDescent="0.25">
      <c r="B215" s="130"/>
      <c r="C215" s="168" t="s">
        <v>491</v>
      </c>
      <c r="D215" s="168" t="s">
        <v>204</v>
      </c>
      <c r="E215" s="169" t="s">
        <v>492</v>
      </c>
      <c r="F215" s="223" t="s">
        <v>493</v>
      </c>
      <c r="G215" s="223"/>
      <c r="H215" s="223"/>
      <c r="I215" s="223"/>
      <c r="J215" s="170" t="s">
        <v>151</v>
      </c>
      <c r="K215" s="171">
        <v>3</v>
      </c>
      <c r="L215" s="224">
        <v>0</v>
      </c>
      <c r="M215" s="224"/>
      <c r="N215" s="225">
        <f>ROUND(L215*K215,2)</f>
        <v>0</v>
      </c>
      <c r="O215" s="225"/>
      <c r="P215" s="225"/>
      <c r="Q215" s="225"/>
      <c r="R215" s="132"/>
      <c r="T215" s="165"/>
      <c r="U215" s="37" t="s">
        <v>42</v>
      </c>
      <c r="V215" s="28"/>
      <c r="W215" s="166">
        <f>V215*K215</f>
        <v>0</v>
      </c>
      <c r="X215" s="166">
        <v>1.8000000000000002E-2</v>
      </c>
      <c r="Y215" s="166">
        <f>X215*K215</f>
        <v>5.4000000000000006E-2</v>
      </c>
      <c r="Z215" s="166">
        <v>0</v>
      </c>
      <c r="AA215" s="167">
        <f>Z215*K215</f>
        <v>0</v>
      </c>
      <c r="AR215" s="9" t="s">
        <v>207</v>
      </c>
      <c r="AT215" s="9" t="s">
        <v>204</v>
      </c>
      <c r="AU215" s="9" t="s">
        <v>101</v>
      </c>
      <c r="AY215" s="9" t="s">
        <v>142</v>
      </c>
      <c r="BE215" s="99">
        <f>IF(U215="základní",N215,0)</f>
        <v>0</v>
      </c>
      <c r="BF215" s="99">
        <f>IF(U215="snížená",N215,0)</f>
        <v>0</v>
      </c>
      <c r="BG215" s="99">
        <f>IF(U215="zákl. přenesená",N215,0)</f>
        <v>0</v>
      </c>
      <c r="BH215" s="99">
        <f>IF(U215="sníž. přenesená",N215,0)</f>
        <v>0</v>
      </c>
      <c r="BI215" s="99">
        <f>IF(U215="nulová",N215,0)</f>
        <v>0</v>
      </c>
      <c r="BJ215" s="9" t="s">
        <v>85</v>
      </c>
      <c r="BK215" s="99">
        <f>ROUND(L215*K215,2)</f>
        <v>0</v>
      </c>
      <c r="BL215" s="9" t="s">
        <v>147</v>
      </c>
      <c r="BM215" s="9" t="s">
        <v>494</v>
      </c>
    </row>
    <row r="216" spans="2:65" s="26" customFormat="1" ht="16.5" customHeight="1" x14ac:dyDescent="0.25">
      <c r="B216" s="130"/>
      <c r="C216" s="161" t="s">
        <v>495</v>
      </c>
      <c r="D216" s="161" t="s">
        <v>143</v>
      </c>
      <c r="E216" s="162" t="s">
        <v>496</v>
      </c>
      <c r="F216" s="220" t="s">
        <v>497</v>
      </c>
      <c r="G216" s="220"/>
      <c r="H216" s="220"/>
      <c r="I216" s="220"/>
      <c r="J216" s="163" t="s">
        <v>249</v>
      </c>
      <c r="K216" s="164">
        <v>3</v>
      </c>
      <c r="L216" s="221">
        <v>0</v>
      </c>
      <c r="M216" s="221"/>
      <c r="N216" s="222">
        <f>ROUND(L216*K216,2)</f>
        <v>0</v>
      </c>
      <c r="O216" s="222"/>
      <c r="P216" s="222"/>
      <c r="Q216" s="222"/>
      <c r="R216" s="132"/>
      <c r="T216" s="165"/>
      <c r="U216" s="37" t="s">
        <v>42</v>
      </c>
      <c r="V216" s="28"/>
      <c r="W216" s="166">
        <f>V216*K216</f>
        <v>0</v>
      </c>
      <c r="X216" s="166">
        <v>0</v>
      </c>
      <c r="Y216" s="166">
        <f>X216*K216</f>
        <v>0</v>
      </c>
      <c r="Z216" s="166">
        <v>0</v>
      </c>
      <c r="AA216" s="167">
        <f>Z216*K216</f>
        <v>0</v>
      </c>
      <c r="AR216" s="9" t="s">
        <v>147</v>
      </c>
      <c r="AT216" s="9" t="s">
        <v>143</v>
      </c>
      <c r="AU216" s="9" t="s">
        <v>101</v>
      </c>
      <c r="AY216" s="9" t="s">
        <v>142</v>
      </c>
      <c r="BE216" s="99">
        <f>IF(U216="základní",N216,0)</f>
        <v>0</v>
      </c>
      <c r="BF216" s="99">
        <f>IF(U216="snížená",N216,0)</f>
        <v>0</v>
      </c>
      <c r="BG216" s="99">
        <f>IF(U216="zákl. přenesená",N216,0)</f>
        <v>0</v>
      </c>
      <c r="BH216" s="99">
        <f>IF(U216="sníž. přenesená",N216,0)</f>
        <v>0</v>
      </c>
      <c r="BI216" s="99">
        <f>IF(U216="nulová",N216,0)</f>
        <v>0</v>
      </c>
      <c r="BJ216" s="9" t="s">
        <v>85</v>
      </c>
      <c r="BK216" s="99">
        <f>ROUND(L216*K216,2)</f>
        <v>0</v>
      </c>
      <c r="BL216" s="9" t="s">
        <v>147</v>
      </c>
      <c r="BM216" s="9" t="s">
        <v>498</v>
      </c>
    </row>
    <row r="217" spans="2:65" s="26" customFormat="1" ht="38.25" customHeight="1" x14ac:dyDescent="0.25">
      <c r="B217" s="130"/>
      <c r="C217" s="168" t="s">
        <v>499</v>
      </c>
      <c r="D217" s="168" t="s">
        <v>204</v>
      </c>
      <c r="E217" s="169" t="s">
        <v>500</v>
      </c>
      <c r="F217" s="223" t="s">
        <v>501</v>
      </c>
      <c r="G217" s="223"/>
      <c r="H217" s="223"/>
      <c r="I217" s="223"/>
      <c r="J217" s="170" t="s">
        <v>151</v>
      </c>
      <c r="K217" s="171">
        <v>3</v>
      </c>
      <c r="L217" s="224">
        <v>0</v>
      </c>
      <c r="M217" s="224"/>
      <c r="N217" s="225">
        <f>ROUND(L217*K217,2)</f>
        <v>0</v>
      </c>
      <c r="O217" s="225"/>
      <c r="P217" s="225"/>
      <c r="Q217" s="225"/>
      <c r="R217" s="132"/>
      <c r="T217" s="165"/>
      <c r="U217" s="37" t="s">
        <v>42</v>
      </c>
      <c r="V217" s="28"/>
      <c r="W217" s="166">
        <f>V217*K217</f>
        <v>0</v>
      </c>
      <c r="X217" s="166">
        <v>1E-3</v>
      </c>
      <c r="Y217" s="166">
        <f>X217*K217</f>
        <v>3.0000000000000001E-3</v>
      </c>
      <c r="Z217" s="166">
        <v>0</v>
      </c>
      <c r="AA217" s="167">
        <f>Z217*K217</f>
        <v>0</v>
      </c>
      <c r="AR217" s="9" t="s">
        <v>207</v>
      </c>
      <c r="AT217" s="9" t="s">
        <v>204</v>
      </c>
      <c r="AU217" s="9" t="s">
        <v>101</v>
      </c>
      <c r="AY217" s="9" t="s">
        <v>142</v>
      </c>
      <c r="BE217" s="99">
        <f>IF(U217="základní",N217,0)</f>
        <v>0</v>
      </c>
      <c r="BF217" s="99">
        <f>IF(U217="snížená",N217,0)</f>
        <v>0</v>
      </c>
      <c r="BG217" s="99">
        <f>IF(U217="zákl. přenesená",N217,0)</f>
        <v>0</v>
      </c>
      <c r="BH217" s="99">
        <f>IF(U217="sníž. přenesená",N217,0)</f>
        <v>0</v>
      </c>
      <c r="BI217" s="99">
        <f>IF(U217="nulová",N217,0)</f>
        <v>0</v>
      </c>
      <c r="BJ217" s="9" t="s">
        <v>85</v>
      </c>
      <c r="BK217" s="99">
        <f>ROUND(L217*K217,2)</f>
        <v>0</v>
      </c>
      <c r="BL217" s="9" t="s">
        <v>147</v>
      </c>
      <c r="BM217" s="9" t="s">
        <v>502</v>
      </c>
    </row>
    <row r="218" spans="2:65" s="26" customFormat="1" ht="25.5" customHeight="1" x14ac:dyDescent="0.25">
      <c r="B218" s="130"/>
      <c r="C218" s="161" t="s">
        <v>503</v>
      </c>
      <c r="D218" s="161" t="s">
        <v>143</v>
      </c>
      <c r="E218" s="162" t="s">
        <v>504</v>
      </c>
      <c r="F218" s="220" t="s">
        <v>505</v>
      </c>
      <c r="G218" s="220"/>
      <c r="H218" s="220"/>
      <c r="I218" s="220"/>
      <c r="J218" s="163" t="s">
        <v>240</v>
      </c>
      <c r="K218" s="164">
        <v>6.6000000000000003E-2</v>
      </c>
      <c r="L218" s="221">
        <v>0</v>
      </c>
      <c r="M218" s="221"/>
      <c r="N218" s="222">
        <f>ROUND(L218*K218,2)</f>
        <v>0</v>
      </c>
      <c r="O218" s="222"/>
      <c r="P218" s="222"/>
      <c r="Q218" s="222"/>
      <c r="R218" s="132"/>
      <c r="T218" s="165"/>
      <c r="U218" s="37" t="s">
        <v>42</v>
      </c>
      <c r="V218" s="28"/>
      <c r="W218" s="166">
        <f>V218*K218</f>
        <v>0</v>
      </c>
      <c r="X218" s="166">
        <v>0</v>
      </c>
      <c r="Y218" s="166">
        <f>X218*K218</f>
        <v>0</v>
      </c>
      <c r="Z218" s="166">
        <v>0</v>
      </c>
      <c r="AA218" s="167">
        <f>Z218*K218</f>
        <v>0</v>
      </c>
      <c r="AR218" s="9" t="s">
        <v>147</v>
      </c>
      <c r="AT218" s="9" t="s">
        <v>143</v>
      </c>
      <c r="AU218" s="9" t="s">
        <v>101</v>
      </c>
      <c r="AY218" s="9" t="s">
        <v>142</v>
      </c>
      <c r="BE218" s="99">
        <f>IF(U218="základní",N218,0)</f>
        <v>0</v>
      </c>
      <c r="BF218" s="99">
        <f>IF(U218="snížená",N218,0)</f>
        <v>0</v>
      </c>
      <c r="BG218" s="99">
        <f>IF(U218="zákl. přenesená",N218,0)</f>
        <v>0</v>
      </c>
      <c r="BH218" s="99">
        <f>IF(U218="sníž. přenesená",N218,0)</f>
        <v>0</v>
      </c>
      <c r="BI218" s="99">
        <f>IF(U218="nulová",N218,0)</f>
        <v>0</v>
      </c>
      <c r="BJ218" s="9" t="s">
        <v>85</v>
      </c>
      <c r="BK218" s="99">
        <f>ROUND(L218*K218,2)</f>
        <v>0</v>
      </c>
      <c r="BL218" s="9" t="s">
        <v>147</v>
      </c>
      <c r="BM218" s="9" t="s">
        <v>506</v>
      </c>
    </row>
    <row r="219" spans="2:65" s="149" customFormat="1" ht="29.85" customHeight="1" x14ac:dyDescent="0.35">
      <c r="B219" s="150"/>
      <c r="C219" s="172"/>
      <c r="D219" s="173" t="s">
        <v>116</v>
      </c>
      <c r="E219" s="173"/>
      <c r="F219" s="173"/>
      <c r="G219" s="173"/>
      <c r="H219" s="173"/>
      <c r="I219" s="173"/>
      <c r="J219" s="173"/>
      <c r="K219" s="173"/>
      <c r="L219" s="160"/>
      <c r="M219" s="160"/>
      <c r="N219" s="226">
        <f>BK219</f>
        <v>0</v>
      </c>
      <c r="O219" s="226"/>
      <c r="P219" s="226"/>
      <c r="Q219" s="226"/>
      <c r="R219" s="153"/>
      <c r="T219" s="154"/>
      <c r="U219" s="151"/>
      <c r="V219" s="151"/>
      <c r="W219" s="155">
        <f>SUM(W220:W226)</f>
        <v>0</v>
      </c>
      <c r="X219" s="151"/>
      <c r="Y219" s="155">
        <f>SUM(Y220:Y226)</f>
        <v>1.9259999999999999E-2</v>
      </c>
      <c r="Z219" s="151"/>
      <c r="AA219" s="156">
        <f>SUM(AA220:AA226)</f>
        <v>0</v>
      </c>
      <c r="AR219" s="157" t="s">
        <v>101</v>
      </c>
      <c r="AT219" s="158" t="s">
        <v>76</v>
      </c>
      <c r="AU219" s="158" t="s">
        <v>85</v>
      </c>
      <c r="AY219" s="157" t="s">
        <v>142</v>
      </c>
      <c r="BK219" s="159">
        <f>SUM(BK220:BK226)</f>
        <v>0</v>
      </c>
    </row>
    <row r="220" spans="2:65" s="26" customFormat="1" ht="16.5" customHeight="1" x14ac:dyDescent="0.25">
      <c r="B220" s="130"/>
      <c r="C220" s="161" t="s">
        <v>507</v>
      </c>
      <c r="D220" s="161" t="s">
        <v>143</v>
      </c>
      <c r="E220" s="162" t="s">
        <v>508</v>
      </c>
      <c r="F220" s="220" t="s">
        <v>509</v>
      </c>
      <c r="G220" s="220"/>
      <c r="H220" s="220"/>
      <c r="I220" s="220"/>
      <c r="J220" s="163" t="s">
        <v>146</v>
      </c>
      <c r="K220" s="164">
        <v>12</v>
      </c>
      <c r="L220" s="221">
        <v>0</v>
      </c>
      <c r="M220" s="221"/>
      <c r="N220" s="222">
        <f>ROUND(L220*K220,2)</f>
        <v>0</v>
      </c>
      <c r="O220" s="222"/>
      <c r="P220" s="222"/>
      <c r="Q220" s="222"/>
      <c r="R220" s="132"/>
      <c r="T220" s="165"/>
      <c r="U220" s="37" t="s">
        <v>42</v>
      </c>
      <c r="V220" s="28"/>
      <c r="W220" s="166">
        <f t="shared" ref="W220:W226" si="36">V220*K220</f>
        <v>0</v>
      </c>
      <c r="X220" s="166">
        <v>1.4499999999999999E-3</v>
      </c>
      <c r="Y220" s="166">
        <f t="shared" ref="Y220:Y226" si="37">X220*K220</f>
        <v>1.7399999999999999E-2</v>
      </c>
      <c r="Z220" s="166">
        <v>0</v>
      </c>
      <c r="AA220" s="167">
        <f t="shared" ref="AA220:AA226" si="38">Z220*K220</f>
        <v>0</v>
      </c>
      <c r="AR220" s="9" t="s">
        <v>147</v>
      </c>
      <c r="AT220" s="9" t="s">
        <v>143</v>
      </c>
      <c r="AU220" s="9" t="s">
        <v>101</v>
      </c>
      <c r="AY220" s="9" t="s">
        <v>142</v>
      </c>
      <c r="BE220" s="99">
        <f t="shared" ref="BE220:BE226" si="39">IF(U220="základní",N220,0)</f>
        <v>0</v>
      </c>
      <c r="BF220" s="99">
        <f t="shared" ref="BF220:BF226" si="40">IF(U220="snížená",N220,0)</f>
        <v>0</v>
      </c>
      <c r="BG220" s="99">
        <f t="shared" ref="BG220:BG226" si="41">IF(U220="zákl. přenesená",N220,0)</f>
        <v>0</v>
      </c>
      <c r="BH220" s="99">
        <f t="shared" ref="BH220:BH226" si="42">IF(U220="sníž. přenesená",N220,0)</f>
        <v>0</v>
      </c>
      <c r="BI220" s="99">
        <f t="shared" ref="BI220:BI226" si="43">IF(U220="nulová",N220,0)</f>
        <v>0</v>
      </c>
      <c r="BJ220" s="9" t="s">
        <v>85</v>
      </c>
      <c r="BK220" s="99">
        <f t="shared" ref="BK220:BK226" si="44">ROUND(L220*K220,2)</f>
        <v>0</v>
      </c>
      <c r="BL220" s="9" t="s">
        <v>147</v>
      </c>
      <c r="BM220" s="9" t="s">
        <v>510</v>
      </c>
    </row>
    <row r="221" spans="2:65" s="26" customFormat="1" ht="25.5" customHeight="1" x14ac:dyDescent="0.25">
      <c r="B221" s="130"/>
      <c r="C221" s="161" t="s">
        <v>511</v>
      </c>
      <c r="D221" s="161" t="s">
        <v>143</v>
      </c>
      <c r="E221" s="162" t="s">
        <v>512</v>
      </c>
      <c r="F221" s="220" t="s">
        <v>513</v>
      </c>
      <c r="G221" s="220"/>
      <c r="H221" s="220"/>
      <c r="I221" s="220"/>
      <c r="J221" s="163" t="s">
        <v>151</v>
      </c>
      <c r="K221" s="164">
        <v>2</v>
      </c>
      <c r="L221" s="221">
        <v>0</v>
      </c>
      <c r="M221" s="221"/>
      <c r="N221" s="222">
        <f>ROUND(L221*K221,2)</f>
        <v>0</v>
      </c>
      <c r="O221" s="222"/>
      <c r="P221" s="222"/>
      <c r="Q221" s="222"/>
      <c r="R221" s="132"/>
      <c r="T221" s="165"/>
      <c r="U221" s="37" t="s">
        <v>42</v>
      </c>
      <c r="V221" s="28"/>
      <c r="W221" s="166">
        <f t="shared" si="36"/>
        <v>0</v>
      </c>
      <c r="X221" s="166">
        <v>0</v>
      </c>
      <c r="Y221" s="166">
        <f t="shared" si="37"/>
        <v>0</v>
      </c>
      <c r="Z221" s="166">
        <v>0</v>
      </c>
      <c r="AA221" s="167">
        <f t="shared" si="38"/>
        <v>0</v>
      </c>
      <c r="AR221" s="9" t="s">
        <v>147</v>
      </c>
      <c r="AT221" s="9" t="s">
        <v>143</v>
      </c>
      <c r="AU221" s="9" t="s">
        <v>101</v>
      </c>
      <c r="AY221" s="9" t="s">
        <v>142</v>
      </c>
      <c r="BE221" s="99">
        <f t="shared" si="39"/>
        <v>0</v>
      </c>
      <c r="BF221" s="99">
        <f t="shared" si="40"/>
        <v>0</v>
      </c>
      <c r="BG221" s="99">
        <f t="shared" si="41"/>
        <v>0</v>
      </c>
      <c r="BH221" s="99">
        <f t="shared" si="42"/>
        <v>0</v>
      </c>
      <c r="BI221" s="99">
        <f t="shared" si="43"/>
        <v>0</v>
      </c>
      <c r="BJ221" s="9" t="s">
        <v>85</v>
      </c>
      <c r="BK221" s="99">
        <f t="shared" si="44"/>
        <v>0</v>
      </c>
      <c r="BL221" s="9" t="s">
        <v>147</v>
      </c>
      <c r="BM221" s="9" t="s">
        <v>514</v>
      </c>
    </row>
    <row r="222" spans="2:65" s="26" customFormat="1" ht="25.5" customHeight="1" x14ac:dyDescent="0.25">
      <c r="B222" s="130"/>
      <c r="C222" s="168" t="s">
        <v>515</v>
      </c>
      <c r="D222" s="168" t="s">
        <v>204</v>
      </c>
      <c r="E222" s="169" t="s">
        <v>516</v>
      </c>
      <c r="F222" s="223" t="s">
        <v>517</v>
      </c>
      <c r="G222" s="223"/>
      <c r="H222" s="223"/>
      <c r="I222" s="223"/>
      <c r="J222" s="170" t="s">
        <v>151</v>
      </c>
      <c r="K222" s="171">
        <v>2</v>
      </c>
      <c r="L222" s="224">
        <v>0</v>
      </c>
      <c r="M222" s="224"/>
      <c r="N222" s="225">
        <f>ROUND(L222*K222,2)</f>
        <v>0</v>
      </c>
      <c r="O222" s="225"/>
      <c r="P222" s="225"/>
      <c r="Q222" s="225"/>
      <c r="R222" s="132"/>
      <c r="T222" s="165"/>
      <c r="U222" s="37" t="s">
        <v>42</v>
      </c>
      <c r="V222" s="28"/>
      <c r="W222" s="166">
        <f t="shared" si="36"/>
        <v>0</v>
      </c>
      <c r="X222" s="166">
        <v>3.0000000000000004E-5</v>
      </c>
      <c r="Y222" s="166">
        <f t="shared" si="37"/>
        <v>6.0000000000000008E-5</v>
      </c>
      <c r="Z222" s="166">
        <v>0</v>
      </c>
      <c r="AA222" s="167">
        <f t="shared" si="38"/>
        <v>0</v>
      </c>
      <c r="AR222" s="9" t="s">
        <v>207</v>
      </c>
      <c r="AT222" s="9" t="s">
        <v>204</v>
      </c>
      <c r="AU222" s="9" t="s">
        <v>101</v>
      </c>
      <c r="AY222" s="9" t="s">
        <v>142</v>
      </c>
      <c r="BE222" s="99">
        <f t="shared" si="39"/>
        <v>0</v>
      </c>
      <c r="BF222" s="99">
        <f t="shared" si="40"/>
        <v>0</v>
      </c>
      <c r="BG222" s="99">
        <f t="shared" si="41"/>
        <v>0</v>
      </c>
      <c r="BH222" s="99">
        <f t="shared" si="42"/>
        <v>0</v>
      </c>
      <c r="BI222" s="99">
        <f t="shared" si="43"/>
        <v>0</v>
      </c>
      <c r="BJ222" s="9" t="s">
        <v>85</v>
      </c>
      <c r="BK222" s="99">
        <f t="shared" si="44"/>
        <v>0</v>
      </c>
      <c r="BL222" s="9" t="s">
        <v>147</v>
      </c>
      <c r="BM222" s="9" t="s">
        <v>518</v>
      </c>
    </row>
    <row r="223" spans="2:65" s="26" customFormat="1" ht="38.25" customHeight="1" x14ac:dyDescent="0.25">
      <c r="B223" s="130"/>
      <c r="C223" s="161" t="s">
        <v>519</v>
      </c>
      <c r="D223" s="161" t="s">
        <v>143</v>
      </c>
      <c r="E223" s="162" t="s">
        <v>520</v>
      </c>
      <c r="F223" s="220" t="s">
        <v>521</v>
      </c>
      <c r="G223" s="220"/>
      <c r="H223" s="220"/>
      <c r="I223" s="220"/>
      <c r="J223" s="163"/>
      <c r="K223" s="164"/>
      <c r="L223" s="221"/>
      <c r="M223" s="221"/>
      <c r="N223" s="222"/>
      <c r="O223" s="222"/>
      <c r="P223" s="222"/>
      <c r="Q223" s="222"/>
      <c r="R223" s="132"/>
      <c r="T223" s="165"/>
      <c r="U223" s="37" t="s">
        <v>42</v>
      </c>
      <c r="V223" s="28"/>
      <c r="W223" s="166">
        <f t="shared" si="36"/>
        <v>0</v>
      </c>
      <c r="X223" s="166">
        <v>0</v>
      </c>
      <c r="Y223" s="166">
        <f t="shared" si="37"/>
        <v>0</v>
      </c>
      <c r="Z223" s="166">
        <v>0</v>
      </c>
      <c r="AA223" s="167">
        <f t="shared" si="38"/>
        <v>0</v>
      </c>
      <c r="AR223" s="9" t="s">
        <v>147</v>
      </c>
      <c r="AT223" s="9" t="s">
        <v>143</v>
      </c>
      <c r="AU223" s="9" t="s">
        <v>101</v>
      </c>
      <c r="AY223" s="9" t="s">
        <v>142</v>
      </c>
      <c r="BE223" s="99">
        <f t="shared" si="39"/>
        <v>0</v>
      </c>
      <c r="BF223" s="99">
        <f t="shared" si="40"/>
        <v>0</v>
      </c>
      <c r="BG223" s="99">
        <f t="shared" si="41"/>
        <v>0</v>
      </c>
      <c r="BH223" s="99">
        <f t="shared" si="42"/>
        <v>0</v>
      </c>
      <c r="BI223" s="99">
        <f t="shared" si="43"/>
        <v>0</v>
      </c>
      <c r="BJ223" s="9" t="s">
        <v>85</v>
      </c>
      <c r="BK223" s="99">
        <f t="shared" si="44"/>
        <v>0</v>
      </c>
      <c r="BL223" s="9" t="s">
        <v>147</v>
      </c>
      <c r="BM223" s="9" t="s">
        <v>522</v>
      </c>
    </row>
    <row r="224" spans="2:65" s="26" customFormat="1" ht="16.5" customHeight="1" x14ac:dyDescent="0.25">
      <c r="B224" s="130"/>
      <c r="C224" s="161" t="s">
        <v>523</v>
      </c>
      <c r="D224" s="161" t="s">
        <v>143</v>
      </c>
      <c r="E224" s="162" t="s">
        <v>524</v>
      </c>
      <c r="F224" s="220" t="s">
        <v>525</v>
      </c>
      <c r="G224" s="220"/>
      <c r="H224" s="220"/>
      <c r="I224" s="220"/>
      <c r="J224" s="163" t="s">
        <v>151</v>
      </c>
      <c r="K224" s="164">
        <v>1</v>
      </c>
      <c r="L224" s="221">
        <v>0</v>
      </c>
      <c r="M224" s="221"/>
      <c r="N224" s="222">
        <f>ROUND(L224*K224,2)</f>
        <v>0</v>
      </c>
      <c r="O224" s="222"/>
      <c r="P224" s="222"/>
      <c r="Q224" s="222"/>
      <c r="R224" s="132"/>
      <c r="T224" s="165"/>
      <c r="U224" s="37" t="s">
        <v>42</v>
      </c>
      <c r="V224" s="28"/>
      <c r="W224" s="166">
        <f t="shared" si="36"/>
        <v>0</v>
      </c>
      <c r="X224" s="166">
        <v>1.8000000000000002E-3</v>
      </c>
      <c r="Y224" s="166">
        <f t="shared" si="37"/>
        <v>1.8000000000000002E-3</v>
      </c>
      <c r="Z224" s="166">
        <v>0</v>
      </c>
      <c r="AA224" s="167">
        <f t="shared" si="38"/>
        <v>0</v>
      </c>
      <c r="AR224" s="9" t="s">
        <v>147</v>
      </c>
      <c r="AT224" s="9" t="s">
        <v>143</v>
      </c>
      <c r="AU224" s="9" t="s">
        <v>101</v>
      </c>
      <c r="AY224" s="9" t="s">
        <v>142</v>
      </c>
      <c r="BE224" s="99">
        <f t="shared" si="39"/>
        <v>0</v>
      </c>
      <c r="BF224" s="99">
        <f t="shared" si="40"/>
        <v>0</v>
      </c>
      <c r="BG224" s="99">
        <f t="shared" si="41"/>
        <v>0</v>
      </c>
      <c r="BH224" s="99">
        <f t="shared" si="42"/>
        <v>0</v>
      </c>
      <c r="BI224" s="99">
        <f t="shared" si="43"/>
        <v>0</v>
      </c>
      <c r="BJ224" s="9" t="s">
        <v>85</v>
      </c>
      <c r="BK224" s="99">
        <f t="shared" si="44"/>
        <v>0</v>
      </c>
      <c r="BL224" s="9" t="s">
        <v>147</v>
      </c>
      <c r="BM224" s="9" t="s">
        <v>526</v>
      </c>
    </row>
    <row r="225" spans="2:65" s="26" customFormat="1" ht="51" customHeight="1" x14ac:dyDescent="0.25">
      <c r="B225" s="130"/>
      <c r="C225" s="161" t="s">
        <v>527</v>
      </c>
      <c r="D225" s="161" t="s">
        <v>143</v>
      </c>
      <c r="E225" s="162" t="s">
        <v>528</v>
      </c>
      <c r="F225" s="220" t="s">
        <v>529</v>
      </c>
      <c r="G225" s="220"/>
      <c r="H225" s="220"/>
      <c r="I225" s="220"/>
      <c r="J225" s="163"/>
      <c r="K225" s="164"/>
      <c r="L225" s="221"/>
      <c r="M225" s="221"/>
      <c r="N225" s="222"/>
      <c r="O225" s="222"/>
      <c r="P225" s="222"/>
      <c r="Q225" s="222"/>
      <c r="R225" s="132"/>
      <c r="T225" s="165"/>
      <c r="U225" s="37" t="s">
        <v>42</v>
      </c>
      <c r="V225" s="28"/>
      <c r="W225" s="166">
        <f t="shared" si="36"/>
        <v>0</v>
      </c>
      <c r="X225" s="166">
        <v>0</v>
      </c>
      <c r="Y225" s="166">
        <f t="shared" si="37"/>
        <v>0</v>
      </c>
      <c r="Z225" s="166">
        <v>0</v>
      </c>
      <c r="AA225" s="167">
        <f t="shared" si="38"/>
        <v>0</v>
      </c>
      <c r="AR225" s="9" t="s">
        <v>147</v>
      </c>
      <c r="AT225" s="9" t="s">
        <v>143</v>
      </c>
      <c r="AU225" s="9" t="s">
        <v>101</v>
      </c>
      <c r="AY225" s="9" t="s">
        <v>142</v>
      </c>
      <c r="BE225" s="99">
        <f t="shared" si="39"/>
        <v>0</v>
      </c>
      <c r="BF225" s="99">
        <f t="shared" si="40"/>
        <v>0</v>
      </c>
      <c r="BG225" s="99">
        <f t="shared" si="41"/>
        <v>0</v>
      </c>
      <c r="BH225" s="99">
        <f t="shared" si="42"/>
        <v>0</v>
      </c>
      <c r="BI225" s="99">
        <f t="shared" si="43"/>
        <v>0</v>
      </c>
      <c r="BJ225" s="9" t="s">
        <v>85</v>
      </c>
      <c r="BK225" s="99">
        <f t="shared" si="44"/>
        <v>0</v>
      </c>
      <c r="BL225" s="9" t="s">
        <v>147</v>
      </c>
      <c r="BM225" s="9" t="s">
        <v>530</v>
      </c>
    </row>
    <row r="226" spans="2:65" s="26" customFormat="1" ht="25.5" customHeight="1" x14ac:dyDescent="0.25">
      <c r="B226" s="130"/>
      <c r="C226" s="161" t="s">
        <v>531</v>
      </c>
      <c r="D226" s="161" t="s">
        <v>143</v>
      </c>
      <c r="E226" s="162" t="s">
        <v>532</v>
      </c>
      <c r="F226" s="220" t="s">
        <v>533</v>
      </c>
      <c r="G226" s="220"/>
      <c r="H226" s="220"/>
      <c r="I226" s="220"/>
      <c r="J226" s="163" t="s">
        <v>240</v>
      </c>
      <c r="K226" s="164">
        <v>5.7000000000000002E-2</v>
      </c>
      <c r="L226" s="221">
        <v>0</v>
      </c>
      <c r="M226" s="221"/>
      <c r="N226" s="222">
        <f>ROUND(L226*K226,2)</f>
        <v>0</v>
      </c>
      <c r="O226" s="222"/>
      <c r="P226" s="222"/>
      <c r="Q226" s="222"/>
      <c r="R226" s="132"/>
      <c r="T226" s="165"/>
      <c r="U226" s="37" t="s">
        <v>42</v>
      </c>
      <c r="V226" s="28"/>
      <c r="W226" s="166">
        <f t="shared" si="36"/>
        <v>0</v>
      </c>
      <c r="X226" s="166">
        <v>0</v>
      </c>
      <c r="Y226" s="166">
        <f t="shared" si="37"/>
        <v>0</v>
      </c>
      <c r="Z226" s="166">
        <v>0</v>
      </c>
      <c r="AA226" s="167">
        <f t="shared" si="38"/>
        <v>0</v>
      </c>
      <c r="AR226" s="9" t="s">
        <v>147</v>
      </c>
      <c r="AT226" s="9" t="s">
        <v>143</v>
      </c>
      <c r="AU226" s="9" t="s">
        <v>101</v>
      </c>
      <c r="AY226" s="9" t="s">
        <v>142</v>
      </c>
      <c r="BE226" s="99">
        <f t="shared" si="39"/>
        <v>0</v>
      </c>
      <c r="BF226" s="99">
        <f t="shared" si="40"/>
        <v>0</v>
      </c>
      <c r="BG226" s="99">
        <f t="shared" si="41"/>
        <v>0</v>
      </c>
      <c r="BH226" s="99">
        <f t="shared" si="42"/>
        <v>0</v>
      </c>
      <c r="BI226" s="99">
        <f t="shared" si="43"/>
        <v>0</v>
      </c>
      <c r="BJ226" s="9" t="s">
        <v>85</v>
      </c>
      <c r="BK226" s="99">
        <f t="shared" si="44"/>
        <v>0</v>
      </c>
      <c r="BL226" s="9" t="s">
        <v>147</v>
      </c>
      <c r="BM226" s="9" t="s">
        <v>534</v>
      </c>
    </row>
    <row r="227" spans="2:65" s="149" customFormat="1" ht="29.85" customHeight="1" x14ac:dyDescent="0.35">
      <c r="B227" s="150"/>
      <c r="C227" s="172"/>
      <c r="D227" s="173" t="s">
        <v>117</v>
      </c>
      <c r="E227" s="173"/>
      <c r="F227" s="173"/>
      <c r="G227" s="173"/>
      <c r="H227" s="173"/>
      <c r="I227" s="173"/>
      <c r="J227" s="173"/>
      <c r="K227" s="173"/>
      <c r="L227" s="160"/>
      <c r="M227" s="160"/>
      <c r="N227" s="226">
        <f>BK227</f>
        <v>0</v>
      </c>
      <c r="O227" s="226"/>
      <c r="P227" s="226"/>
      <c r="Q227" s="226"/>
      <c r="R227" s="153"/>
      <c r="T227" s="154"/>
      <c r="U227" s="151"/>
      <c r="V227" s="151"/>
      <c r="W227" s="155">
        <f>SUM(W228:W232)</f>
        <v>0</v>
      </c>
      <c r="X227" s="151"/>
      <c r="Y227" s="155">
        <f>SUM(Y228:Y232)</f>
        <v>0</v>
      </c>
      <c r="Z227" s="151"/>
      <c r="AA227" s="156">
        <f>SUM(AA228:AA232)</f>
        <v>0</v>
      </c>
      <c r="AR227" s="157" t="s">
        <v>101</v>
      </c>
      <c r="AT227" s="158" t="s">
        <v>76</v>
      </c>
      <c r="AU227" s="158" t="s">
        <v>85</v>
      </c>
      <c r="AY227" s="157" t="s">
        <v>142</v>
      </c>
      <c r="BK227" s="159">
        <f>SUM(BK228:BK232)</f>
        <v>0</v>
      </c>
    </row>
    <row r="228" spans="2:65" s="26" customFormat="1" ht="16.5" customHeight="1" x14ac:dyDescent="0.25">
      <c r="B228" s="130"/>
      <c r="C228" s="161" t="s">
        <v>535</v>
      </c>
      <c r="D228" s="161" t="s">
        <v>143</v>
      </c>
      <c r="E228" s="162" t="s">
        <v>536</v>
      </c>
      <c r="F228" s="220" t="s">
        <v>537</v>
      </c>
      <c r="G228" s="220"/>
      <c r="H228" s="220"/>
      <c r="I228" s="220"/>
      <c r="J228" s="163" t="s">
        <v>231</v>
      </c>
      <c r="K228" s="164">
        <v>16</v>
      </c>
      <c r="L228" s="221">
        <v>0</v>
      </c>
      <c r="M228" s="221"/>
      <c r="N228" s="222">
        <f>ROUND(L228*K228,2)</f>
        <v>0</v>
      </c>
      <c r="O228" s="222"/>
      <c r="P228" s="222"/>
      <c r="Q228" s="222"/>
      <c r="R228" s="132"/>
      <c r="T228" s="165"/>
      <c r="U228" s="37" t="s">
        <v>42</v>
      </c>
      <c r="V228" s="28"/>
      <c r="W228" s="166">
        <f>V228*K228</f>
        <v>0</v>
      </c>
      <c r="X228" s="166">
        <v>0</v>
      </c>
      <c r="Y228" s="166">
        <f>X228*K228</f>
        <v>0</v>
      </c>
      <c r="Z228" s="166">
        <v>0</v>
      </c>
      <c r="AA228" s="167">
        <f>Z228*K228</f>
        <v>0</v>
      </c>
      <c r="AR228" s="9" t="s">
        <v>147</v>
      </c>
      <c r="AT228" s="9" t="s">
        <v>143</v>
      </c>
      <c r="AU228" s="9" t="s">
        <v>101</v>
      </c>
      <c r="AY228" s="9" t="s">
        <v>142</v>
      </c>
      <c r="BE228" s="99">
        <f>IF(U228="základní",N228,0)</f>
        <v>0</v>
      </c>
      <c r="BF228" s="99">
        <f>IF(U228="snížená",N228,0)</f>
        <v>0</v>
      </c>
      <c r="BG228" s="99">
        <f>IF(U228="zákl. přenesená",N228,0)</f>
        <v>0</v>
      </c>
      <c r="BH228" s="99">
        <f>IF(U228="sníž. přenesená",N228,0)</f>
        <v>0</v>
      </c>
      <c r="BI228" s="99">
        <f>IF(U228="nulová",N228,0)</f>
        <v>0</v>
      </c>
      <c r="BJ228" s="9" t="s">
        <v>85</v>
      </c>
      <c r="BK228" s="99">
        <f>ROUND(L228*K228,2)</f>
        <v>0</v>
      </c>
      <c r="BL228" s="9" t="s">
        <v>147</v>
      </c>
      <c r="BM228" s="9" t="s">
        <v>538</v>
      </c>
    </row>
    <row r="229" spans="2:65" s="26" customFormat="1" ht="63.75" customHeight="1" x14ac:dyDescent="0.25">
      <c r="B229" s="130"/>
      <c r="C229" s="161" t="s">
        <v>539</v>
      </c>
      <c r="D229" s="161" t="s">
        <v>143</v>
      </c>
      <c r="E229" s="162" t="s">
        <v>540</v>
      </c>
      <c r="F229" s="220" t="s">
        <v>541</v>
      </c>
      <c r="G229" s="220"/>
      <c r="H229" s="220"/>
      <c r="I229" s="220"/>
      <c r="J229" s="163" t="s">
        <v>151</v>
      </c>
      <c r="K229" s="164">
        <v>20</v>
      </c>
      <c r="L229" s="221">
        <v>0</v>
      </c>
      <c r="M229" s="221"/>
      <c r="N229" s="222">
        <f>ROUND(L229*K229,2)</f>
        <v>0</v>
      </c>
      <c r="O229" s="222"/>
      <c r="P229" s="222"/>
      <c r="Q229" s="222"/>
      <c r="R229" s="132"/>
      <c r="T229" s="165"/>
      <c r="U229" s="37" t="s">
        <v>42</v>
      </c>
      <c r="V229" s="28"/>
      <c r="W229" s="166">
        <f>V229*K229</f>
        <v>0</v>
      </c>
      <c r="X229" s="166">
        <v>0</v>
      </c>
      <c r="Y229" s="166">
        <f>X229*K229</f>
        <v>0</v>
      </c>
      <c r="Z229" s="166">
        <v>0</v>
      </c>
      <c r="AA229" s="167">
        <f>Z229*K229</f>
        <v>0</v>
      </c>
      <c r="AR229" s="9" t="s">
        <v>147</v>
      </c>
      <c r="AT229" s="9" t="s">
        <v>143</v>
      </c>
      <c r="AU229" s="9" t="s">
        <v>101</v>
      </c>
      <c r="AY229" s="9" t="s">
        <v>142</v>
      </c>
      <c r="BE229" s="99">
        <f>IF(U229="základní",N229,0)</f>
        <v>0</v>
      </c>
      <c r="BF229" s="99">
        <f>IF(U229="snížená",N229,0)</f>
        <v>0</v>
      </c>
      <c r="BG229" s="99">
        <f>IF(U229="zákl. přenesená",N229,0)</f>
        <v>0</v>
      </c>
      <c r="BH229" s="99">
        <f>IF(U229="sníž. přenesená",N229,0)</f>
        <v>0</v>
      </c>
      <c r="BI229" s="99">
        <f>IF(U229="nulová",N229,0)</f>
        <v>0</v>
      </c>
      <c r="BJ229" s="9" t="s">
        <v>85</v>
      </c>
      <c r="BK229" s="99">
        <f>ROUND(L229*K229,2)</f>
        <v>0</v>
      </c>
      <c r="BL229" s="9" t="s">
        <v>147</v>
      </c>
      <c r="BM229" s="9" t="s">
        <v>542</v>
      </c>
    </row>
    <row r="230" spans="2:65" s="26" customFormat="1" ht="38.25" customHeight="1" x14ac:dyDescent="0.25">
      <c r="B230" s="130"/>
      <c r="C230" s="161" t="s">
        <v>543</v>
      </c>
      <c r="D230" s="161" t="s">
        <v>143</v>
      </c>
      <c r="E230" s="162" t="s">
        <v>544</v>
      </c>
      <c r="F230" s="220" t="s">
        <v>545</v>
      </c>
      <c r="G230" s="220"/>
      <c r="H230" s="220"/>
      <c r="I230" s="220"/>
      <c r="J230" s="163" t="s">
        <v>151</v>
      </c>
      <c r="K230" s="164">
        <v>2</v>
      </c>
      <c r="L230" s="221">
        <v>0</v>
      </c>
      <c r="M230" s="221"/>
      <c r="N230" s="222">
        <f>ROUND(L230*K230,2)</f>
        <v>0</v>
      </c>
      <c r="O230" s="222"/>
      <c r="P230" s="222"/>
      <c r="Q230" s="222"/>
      <c r="R230" s="132"/>
      <c r="T230" s="165"/>
      <c r="U230" s="37" t="s">
        <v>42</v>
      </c>
      <c r="V230" s="28"/>
      <c r="W230" s="166">
        <f>V230*K230</f>
        <v>0</v>
      </c>
      <c r="X230" s="166">
        <v>0</v>
      </c>
      <c r="Y230" s="166">
        <f>X230*K230</f>
        <v>0</v>
      </c>
      <c r="Z230" s="166">
        <v>0</v>
      </c>
      <c r="AA230" s="167">
        <f>Z230*K230</f>
        <v>0</v>
      </c>
      <c r="AR230" s="9" t="s">
        <v>147</v>
      </c>
      <c r="AT230" s="9" t="s">
        <v>143</v>
      </c>
      <c r="AU230" s="9" t="s">
        <v>101</v>
      </c>
      <c r="AY230" s="9" t="s">
        <v>142</v>
      </c>
      <c r="BE230" s="99">
        <f>IF(U230="základní",N230,0)</f>
        <v>0</v>
      </c>
      <c r="BF230" s="99">
        <f>IF(U230="snížená",N230,0)</f>
        <v>0</v>
      </c>
      <c r="BG230" s="99">
        <f>IF(U230="zákl. přenesená",N230,0)</f>
        <v>0</v>
      </c>
      <c r="BH230" s="99">
        <f>IF(U230="sníž. přenesená",N230,0)</f>
        <v>0</v>
      </c>
      <c r="BI230" s="99">
        <f>IF(U230="nulová",N230,0)</f>
        <v>0</v>
      </c>
      <c r="BJ230" s="9" t="s">
        <v>85</v>
      </c>
      <c r="BK230" s="99">
        <f>ROUND(L230*K230,2)</f>
        <v>0</v>
      </c>
      <c r="BL230" s="9" t="s">
        <v>147</v>
      </c>
      <c r="BM230" s="9" t="s">
        <v>546</v>
      </c>
    </row>
    <row r="231" spans="2:65" s="26" customFormat="1" ht="76.5" customHeight="1" x14ac:dyDescent="0.25">
      <c r="B231" s="130"/>
      <c r="C231" s="161" t="s">
        <v>547</v>
      </c>
      <c r="D231" s="161" t="s">
        <v>143</v>
      </c>
      <c r="E231" s="162" t="s">
        <v>548</v>
      </c>
      <c r="F231" s="220" t="s">
        <v>549</v>
      </c>
      <c r="G231" s="220"/>
      <c r="H231" s="220"/>
      <c r="I231" s="220"/>
      <c r="J231" s="163" t="s">
        <v>151</v>
      </c>
      <c r="K231" s="164">
        <v>4</v>
      </c>
      <c r="L231" s="221">
        <v>0</v>
      </c>
      <c r="M231" s="221"/>
      <c r="N231" s="222">
        <f>ROUND(L231*K231,2)</f>
        <v>0</v>
      </c>
      <c r="O231" s="222"/>
      <c r="P231" s="222"/>
      <c r="Q231" s="222"/>
      <c r="R231" s="132"/>
      <c r="T231" s="165"/>
      <c r="U231" s="37" t="s">
        <v>42</v>
      </c>
      <c r="V231" s="28"/>
      <c r="W231" s="166">
        <f>V231*K231</f>
        <v>0</v>
      </c>
      <c r="X231" s="166">
        <v>0</v>
      </c>
      <c r="Y231" s="166">
        <f>X231*K231</f>
        <v>0</v>
      </c>
      <c r="Z231" s="166">
        <v>0</v>
      </c>
      <c r="AA231" s="167">
        <f>Z231*K231</f>
        <v>0</v>
      </c>
      <c r="AR231" s="9" t="s">
        <v>147</v>
      </c>
      <c r="AT231" s="9" t="s">
        <v>143</v>
      </c>
      <c r="AU231" s="9" t="s">
        <v>101</v>
      </c>
      <c r="AY231" s="9" t="s">
        <v>142</v>
      </c>
      <c r="BE231" s="99">
        <f>IF(U231="základní",N231,0)</f>
        <v>0</v>
      </c>
      <c r="BF231" s="99">
        <f>IF(U231="snížená",N231,0)</f>
        <v>0</v>
      </c>
      <c r="BG231" s="99">
        <f>IF(U231="zákl. přenesená",N231,0)</f>
        <v>0</v>
      </c>
      <c r="BH231" s="99">
        <f>IF(U231="sníž. přenesená",N231,0)</f>
        <v>0</v>
      </c>
      <c r="BI231" s="99">
        <f>IF(U231="nulová",N231,0)</f>
        <v>0</v>
      </c>
      <c r="BJ231" s="9" t="s">
        <v>85</v>
      </c>
      <c r="BK231" s="99">
        <f>ROUND(L231*K231,2)</f>
        <v>0</v>
      </c>
      <c r="BL231" s="9" t="s">
        <v>147</v>
      </c>
      <c r="BM231" s="9" t="s">
        <v>550</v>
      </c>
    </row>
    <row r="232" spans="2:65" s="26" customFormat="1" ht="51" customHeight="1" x14ac:dyDescent="0.25">
      <c r="B232" s="130"/>
      <c r="C232" s="161" t="s">
        <v>551</v>
      </c>
      <c r="D232" s="161" t="s">
        <v>143</v>
      </c>
      <c r="E232" s="162" t="s">
        <v>552</v>
      </c>
      <c r="F232" s="220" t="s">
        <v>553</v>
      </c>
      <c r="G232" s="220"/>
      <c r="H232" s="220"/>
      <c r="I232" s="220"/>
      <c r="J232" s="163" t="s">
        <v>151</v>
      </c>
      <c r="K232" s="164">
        <v>10</v>
      </c>
      <c r="L232" s="221">
        <v>0</v>
      </c>
      <c r="M232" s="221"/>
      <c r="N232" s="222">
        <f>ROUND(L232*K232,2)</f>
        <v>0</v>
      </c>
      <c r="O232" s="222"/>
      <c r="P232" s="222"/>
      <c r="Q232" s="222"/>
      <c r="R232" s="132"/>
      <c r="T232" s="165"/>
      <c r="U232" s="37" t="s">
        <v>42</v>
      </c>
      <c r="V232" s="28"/>
      <c r="W232" s="166">
        <f>V232*K232</f>
        <v>0</v>
      </c>
      <c r="X232" s="166">
        <v>0</v>
      </c>
      <c r="Y232" s="166">
        <f>X232*K232</f>
        <v>0</v>
      </c>
      <c r="Z232" s="166">
        <v>0</v>
      </c>
      <c r="AA232" s="167">
        <f>Z232*K232</f>
        <v>0</v>
      </c>
      <c r="AR232" s="9" t="s">
        <v>147</v>
      </c>
      <c r="AT232" s="9" t="s">
        <v>143</v>
      </c>
      <c r="AU232" s="9" t="s">
        <v>101</v>
      </c>
      <c r="AY232" s="9" t="s">
        <v>142</v>
      </c>
      <c r="BE232" s="99">
        <f>IF(U232="základní",N232,0)</f>
        <v>0</v>
      </c>
      <c r="BF232" s="99">
        <f>IF(U232="snížená",N232,0)</f>
        <v>0</v>
      </c>
      <c r="BG232" s="99">
        <f>IF(U232="zákl. přenesená",N232,0)</f>
        <v>0</v>
      </c>
      <c r="BH232" s="99">
        <f>IF(U232="sníž. přenesená",N232,0)</f>
        <v>0</v>
      </c>
      <c r="BI232" s="99">
        <f>IF(U232="nulová",N232,0)</f>
        <v>0</v>
      </c>
      <c r="BJ232" s="9" t="s">
        <v>85</v>
      </c>
      <c r="BK232" s="99">
        <f>ROUND(L232*K232,2)</f>
        <v>0</v>
      </c>
      <c r="BL232" s="9" t="s">
        <v>147</v>
      </c>
      <c r="BM232" s="9" t="s">
        <v>554</v>
      </c>
    </row>
    <row r="233" spans="2:65" s="149" customFormat="1" ht="37.5" customHeight="1" x14ac:dyDescent="0.35">
      <c r="B233" s="150"/>
      <c r="C233" s="172"/>
      <c r="D233" s="174" t="s">
        <v>118</v>
      </c>
      <c r="E233" s="174"/>
      <c r="F233" s="174"/>
      <c r="G233" s="174"/>
      <c r="H233" s="174"/>
      <c r="I233" s="174"/>
      <c r="J233" s="174"/>
      <c r="K233" s="174"/>
      <c r="L233" s="152"/>
      <c r="M233" s="152"/>
      <c r="N233" s="227">
        <f>BK233</f>
        <v>0</v>
      </c>
      <c r="O233" s="227"/>
      <c r="P233" s="227"/>
      <c r="Q233" s="227"/>
      <c r="R233" s="153"/>
      <c r="T233" s="154"/>
      <c r="U233" s="151"/>
      <c r="V233" s="151"/>
      <c r="W233" s="155">
        <f>SUM(W234:W237)</f>
        <v>0</v>
      </c>
      <c r="X233" s="151"/>
      <c r="Y233" s="155">
        <f>SUM(Y234:Y237)</f>
        <v>0</v>
      </c>
      <c r="Z233" s="151"/>
      <c r="AA233" s="156">
        <f>SUM(AA234:AA237)</f>
        <v>0</v>
      </c>
      <c r="AR233" s="157" t="s">
        <v>161</v>
      </c>
      <c r="AT233" s="158" t="s">
        <v>76</v>
      </c>
      <c r="AU233" s="158" t="s">
        <v>77</v>
      </c>
      <c r="AY233" s="157" t="s">
        <v>142</v>
      </c>
      <c r="BK233" s="159">
        <f>SUM(BK234:BK237)</f>
        <v>0</v>
      </c>
    </row>
    <row r="234" spans="2:65" s="26" customFormat="1" ht="25.5" customHeight="1" x14ac:dyDescent="0.25">
      <c r="B234" s="130"/>
      <c r="C234" s="161" t="s">
        <v>555</v>
      </c>
      <c r="D234" s="161" t="s">
        <v>143</v>
      </c>
      <c r="E234" s="162" t="s">
        <v>556</v>
      </c>
      <c r="F234" s="220" t="s">
        <v>557</v>
      </c>
      <c r="G234" s="220"/>
      <c r="H234" s="220"/>
      <c r="I234" s="220"/>
      <c r="J234" s="163"/>
      <c r="K234" s="164"/>
      <c r="L234" s="221"/>
      <c r="M234" s="221"/>
      <c r="N234" s="222"/>
      <c r="O234" s="222"/>
      <c r="P234" s="222"/>
      <c r="Q234" s="222"/>
      <c r="R234" s="132"/>
      <c r="T234" s="165"/>
      <c r="U234" s="37" t="s">
        <v>42</v>
      </c>
      <c r="V234" s="28"/>
      <c r="W234" s="166">
        <f>V234*K234</f>
        <v>0</v>
      </c>
      <c r="X234" s="166">
        <v>0</v>
      </c>
      <c r="Y234" s="166">
        <f>X234*K234</f>
        <v>0</v>
      </c>
      <c r="Z234" s="166">
        <v>0</v>
      </c>
      <c r="AA234" s="167">
        <f>Z234*K234</f>
        <v>0</v>
      </c>
      <c r="AR234" s="9" t="s">
        <v>157</v>
      </c>
      <c r="AT234" s="9" t="s">
        <v>143</v>
      </c>
      <c r="AU234" s="9" t="s">
        <v>85</v>
      </c>
      <c r="AY234" s="9" t="s">
        <v>142</v>
      </c>
      <c r="BE234" s="99">
        <f>IF(U234="základní",N234,0)</f>
        <v>0</v>
      </c>
      <c r="BF234" s="99">
        <f>IF(U234="snížená",N234,0)</f>
        <v>0</v>
      </c>
      <c r="BG234" s="99">
        <f>IF(U234="zákl. přenesená",N234,0)</f>
        <v>0</v>
      </c>
      <c r="BH234" s="99">
        <f>IF(U234="sníž. přenesená",N234,0)</f>
        <v>0</v>
      </c>
      <c r="BI234" s="99">
        <f>IF(U234="nulová",N234,0)</f>
        <v>0</v>
      </c>
      <c r="BJ234" s="9" t="s">
        <v>85</v>
      </c>
      <c r="BK234" s="99">
        <f>ROUND(L234*K234,2)</f>
        <v>0</v>
      </c>
      <c r="BL234" s="9" t="s">
        <v>157</v>
      </c>
      <c r="BM234" s="9" t="s">
        <v>558</v>
      </c>
    </row>
    <row r="235" spans="2:65" s="26" customFormat="1" ht="63.75" customHeight="1" x14ac:dyDescent="0.25">
      <c r="B235" s="130"/>
      <c r="C235" s="161" t="s">
        <v>559</v>
      </c>
      <c r="D235" s="161" t="s">
        <v>143</v>
      </c>
      <c r="E235" s="162" t="s">
        <v>560</v>
      </c>
      <c r="F235" s="220" t="s">
        <v>561</v>
      </c>
      <c r="G235" s="220"/>
      <c r="H235" s="220"/>
      <c r="I235" s="220"/>
      <c r="J235" s="163" t="s">
        <v>231</v>
      </c>
      <c r="K235" s="164">
        <v>32</v>
      </c>
      <c r="L235" s="221">
        <v>0</v>
      </c>
      <c r="M235" s="221"/>
      <c r="N235" s="222">
        <f>ROUND(L235*K235,2)</f>
        <v>0</v>
      </c>
      <c r="O235" s="222"/>
      <c r="P235" s="222"/>
      <c r="Q235" s="222"/>
      <c r="R235" s="132"/>
      <c r="T235" s="165"/>
      <c r="U235" s="37" t="s">
        <v>42</v>
      </c>
      <c r="V235" s="28"/>
      <c r="W235" s="166">
        <f>V235*K235</f>
        <v>0</v>
      </c>
      <c r="X235" s="166">
        <v>0</v>
      </c>
      <c r="Y235" s="166">
        <f>X235*K235</f>
        <v>0</v>
      </c>
      <c r="Z235" s="166">
        <v>0</v>
      </c>
      <c r="AA235" s="167">
        <f>Z235*K235</f>
        <v>0</v>
      </c>
      <c r="AR235" s="9" t="s">
        <v>157</v>
      </c>
      <c r="AT235" s="9" t="s">
        <v>143</v>
      </c>
      <c r="AU235" s="9" t="s">
        <v>85</v>
      </c>
      <c r="AY235" s="9" t="s">
        <v>142</v>
      </c>
      <c r="BE235" s="99">
        <f>IF(U235="základní",N235,0)</f>
        <v>0</v>
      </c>
      <c r="BF235" s="99">
        <f>IF(U235="snížená",N235,0)</f>
        <v>0</v>
      </c>
      <c r="BG235" s="99">
        <f>IF(U235="zákl. přenesená",N235,0)</f>
        <v>0</v>
      </c>
      <c r="BH235" s="99">
        <f>IF(U235="sníž. přenesená",N235,0)</f>
        <v>0</v>
      </c>
      <c r="BI235" s="99">
        <f>IF(U235="nulová",N235,0)</f>
        <v>0</v>
      </c>
      <c r="BJ235" s="9" t="s">
        <v>85</v>
      </c>
      <c r="BK235" s="99">
        <f>ROUND(L235*K235,2)</f>
        <v>0</v>
      </c>
      <c r="BL235" s="9" t="s">
        <v>157</v>
      </c>
      <c r="BM235" s="9" t="s">
        <v>562</v>
      </c>
    </row>
    <row r="236" spans="2:65" s="26" customFormat="1" ht="25.5" customHeight="1" x14ac:dyDescent="0.25">
      <c r="B236" s="130"/>
      <c r="C236" s="161" t="s">
        <v>563</v>
      </c>
      <c r="D236" s="161" t="s">
        <v>143</v>
      </c>
      <c r="E236" s="162" t="s">
        <v>564</v>
      </c>
      <c r="F236" s="220" t="s">
        <v>565</v>
      </c>
      <c r="G236" s="220"/>
      <c r="H236" s="220"/>
      <c r="I236" s="220"/>
      <c r="J236" s="163" t="s">
        <v>566</v>
      </c>
      <c r="K236" s="164">
        <v>10</v>
      </c>
      <c r="L236" s="221">
        <f>SUM(N126:N232)/200</f>
        <v>0</v>
      </c>
      <c r="M236" s="221"/>
      <c r="N236" s="222">
        <f>ROUND(L236*K236,2)</f>
        <v>0</v>
      </c>
      <c r="O236" s="222"/>
      <c r="P236" s="222"/>
      <c r="Q236" s="222"/>
      <c r="R236" s="132"/>
      <c r="T236" s="165"/>
      <c r="U236" s="37" t="s">
        <v>42</v>
      </c>
      <c r="V236" s="28"/>
      <c r="W236" s="166">
        <f>V236*K236</f>
        <v>0</v>
      </c>
      <c r="X236" s="166">
        <v>0</v>
      </c>
      <c r="Y236" s="166">
        <f>X236*K236</f>
        <v>0</v>
      </c>
      <c r="Z236" s="166">
        <v>0</v>
      </c>
      <c r="AA236" s="167">
        <f>Z236*K236</f>
        <v>0</v>
      </c>
      <c r="AR236" s="9" t="s">
        <v>157</v>
      </c>
      <c r="AT236" s="9" t="s">
        <v>143</v>
      </c>
      <c r="AU236" s="9" t="s">
        <v>85</v>
      </c>
      <c r="AY236" s="9" t="s">
        <v>142</v>
      </c>
      <c r="BE236" s="99">
        <f>IF(U236="základní",N236,0)</f>
        <v>0</v>
      </c>
      <c r="BF236" s="99">
        <f>IF(U236="snížená",N236,0)</f>
        <v>0</v>
      </c>
      <c r="BG236" s="99">
        <f>IF(U236="zákl. přenesená",N236,0)</f>
        <v>0</v>
      </c>
      <c r="BH236" s="99">
        <f>IF(U236="sníž. přenesená",N236,0)</f>
        <v>0</v>
      </c>
      <c r="BI236" s="99">
        <f>IF(U236="nulová",N236,0)</f>
        <v>0</v>
      </c>
      <c r="BJ236" s="9" t="s">
        <v>85</v>
      </c>
      <c r="BK236" s="99">
        <f>ROUND(L236*K236,2)</f>
        <v>0</v>
      </c>
      <c r="BL236" s="9" t="s">
        <v>157</v>
      </c>
      <c r="BM236" s="9" t="s">
        <v>567</v>
      </c>
    </row>
    <row r="237" spans="2:65" s="26" customFormat="1" ht="16.5" customHeight="1" x14ac:dyDescent="0.25">
      <c r="B237" s="130"/>
      <c r="C237" s="161" t="s">
        <v>568</v>
      </c>
      <c r="D237" s="161" t="s">
        <v>143</v>
      </c>
      <c r="E237" s="162" t="s">
        <v>569</v>
      </c>
      <c r="F237" s="220" t="s">
        <v>570</v>
      </c>
      <c r="G237" s="220"/>
      <c r="H237" s="220"/>
      <c r="I237" s="220"/>
      <c r="J237" s="163" t="s">
        <v>566</v>
      </c>
      <c r="K237" s="164">
        <v>0.60000000000000009</v>
      </c>
      <c r="L237" s="221">
        <f>SUM(N126:N232)/100</f>
        <v>0</v>
      </c>
      <c r="M237" s="221"/>
      <c r="N237" s="222">
        <f>ROUND(L237*K237,2)</f>
        <v>0</v>
      </c>
      <c r="O237" s="222"/>
      <c r="P237" s="222"/>
      <c r="Q237" s="222"/>
      <c r="R237" s="132"/>
      <c r="T237" s="165"/>
      <c r="U237" s="37" t="s">
        <v>42</v>
      </c>
      <c r="V237" s="28"/>
      <c r="W237" s="166">
        <f>V237*K237</f>
        <v>0</v>
      </c>
      <c r="X237" s="166">
        <v>0</v>
      </c>
      <c r="Y237" s="166">
        <f>X237*K237</f>
        <v>0</v>
      </c>
      <c r="Z237" s="166">
        <v>0</v>
      </c>
      <c r="AA237" s="167">
        <f>Z237*K237</f>
        <v>0</v>
      </c>
      <c r="AR237" s="9" t="s">
        <v>157</v>
      </c>
      <c r="AT237" s="9" t="s">
        <v>143</v>
      </c>
      <c r="AU237" s="9" t="s">
        <v>85</v>
      </c>
      <c r="AY237" s="9" t="s">
        <v>142</v>
      </c>
      <c r="BE237" s="99">
        <f>IF(U237="základní",N237,0)</f>
        <v>0</v>
      </c>
      <c r="BF237" s="99">
        <f>IF(U237="snížená",N237,0)</f>
        <v>0</v>
      </c>
      <c r="BG237" s="99">
        <f>IF(U237="zákl. přenesená",N237,0)</f>
        <v>0</v>
      </c>
      <c r="BH237" s="99">
        <f>IF(U237="sníž. přenesená",N237,0)</f>
        <v>0</v>
      </c>
      <c r="BI237" s="99">
        <f>IF(U237="nulová",N237,0)</f>
        <v>0</v>
      </c>
      <c r="BJ237" s="9" t="s">
        <v>85</v>
      </c>
      <c r="BK237" s="99">
        <f>ROUND(L237*K237,2)</f>
        <v>0</v>
      </c>
      <c r="BL237" s="9" t="s">
        <v>157</v>
      </c>
      <c r="BM237" s="9" t="s">
        <v>571</v>
      </c>
    </row>
    <row r="238" spans="2:65" s="26" customFormat="1" ht="49.95" customHeight="1" x14ac:dyDescent="0.35">
      <c r="B238" s="27"/>
      <c r="C238" s="28"/>
      <c r="D238" s="152"/>
      <c r="E238" s="28"/>
      <c r="F238" s="28"/>
      <c r="G238" s="28"/>
      <c r="H238" s="28"/>
      <c r="I238" s="28"/>
      <c r="J238" s="28"/>
      <c r="K238" s="28"/>
      <c r="L238" s="28"/>
      <c r="M238" s="28"/>
      <c r="N238" s="228"/>
      <c r="O238" s="228"/>
      <c r="P238" s="228"/>
      <c r="Q238" s="228"/>
      <c r="R238" s="29"/>
      <c r="T238" s="175"/>
      <c r="U238" s="49"/>
      <c r="V238" s="49"/>
      <c r="W238" s="49"/>
      <c r="X238" s="49"/>
      <c r="Y238" s="49"/>
      <c r="Z238" s="49"/>
      <c r="AA238" s="51"/>
      <c r="AT238" s="9" t="s">
        <v>76</v>
      </c>
      <c r="AU238" s="9" t="s">
        <v>77</v>
      </c>
      <c r="AY238" s="9" t="s">
        <v>572</v>
      </c>
      <c r="BK238" s="99">
        <v>0</v>
      </c>
    </row>
    <row r="239" spans="2:65" s="26" customFormat="1" ht="6.9" customHeight="1" x14ac:dyDescent="0.25">
      <c r="B239" s="52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4"/>
    </row>
  </sheetData>
  <sheetProtection password="C74A" sheet="1"/>
  <mergeCells count="398">
    <mergeCell ref="N238:Q238"/>
    <mergeCell ref="F236:I236"/>
    <mergeCell ref="L236:M236"/>
    <mergeCell ref="N236:Q236"/>
    <mergeCell ref="F237:I237"/>
    <mergeCell ref="L237:M237"/>
    <mergeCell ref="N237:Q237"/>
    <mergeCell ref="N233:Q233"/>
    <mergeCell ref="F234:I234"/>
    <mergeCell ref="L234:M234"/>
    <mergeCell ref="N234:Q234"/>
    <mergeCell ref="F235:I235"/>
    <mergeCell ref="L235:M235"/>
    <mergeCell ref="N235:Q235"/>
    <mergeCell ref="F231:I231"/>
    <mergeCell ref="L231:M231"/>
    <mergeCell ref="N231:Q231"/>
    <mergeCell ref="F232:I232"/>
    <mergeCell ref="L232:M232"/>
    <mergeCell ref="N232:Q232"/>
    <mergeCell ref="F229:I229"/>
    <mergeCell ref="L229:M229"/>
    <mergeCell ref="N229:Q229"/>
    <mergeCell ref="F230:I230"/>
    <mergeCell ref="L230:M230"/>
    <mergeCell ref="N230:Q230"/>
    <mergeCell ref="F226:I226"/>
    <mergeCell ref="L226:M226"/>
    <mergeCell ref="N226:Q226"/>
    <mergeCell ref="N227:Q227"/>
    <mergeCell ref="F228:I228"/>
    <mergeCell ref="L228:M228"/>
    <mergeCell ref="N228:Q228"/>
    <mergeCell ref="F224:I224"/>
    <mergeCell ref="L224:M224"/>
    <mergeCell ref="N224:Q224"/>
    <mergeCell ref="F225:I225"/>
    <mergeCell ref="L225:M225"/>
    <mergeCell ref="N225:Q225"/>
    <mergeCell ref="F222:I222"/>
    <mergeCell ref="L222:M222"/>
    <mergeCell ref="N222:Q222"/>
    <mergeCell ref="F223:I223"/>
    <mergeCell ref="L223:M223"/>
    <mergeCell ref="N223:Q223"/>
    <mergeCell ref="N219:Q219"/>
    <mergeCell ref="F220:I220"/>
    <mergeCell ref="L220:M220"/>
    <mergeCell ref="N220:Q220"/>
    <mergeCell ref="F221:I221"/>
    <mergeCell ref="L221:M221"/>
    <mergeCell ref="N221:Q221"/>
    <mergeCell ref="F217:I217"/>
    <mergeCell ref="L217:M217"/>
    <mergeCell ref="N217:Q217"/>
    <mergeCell ref="F218:I218"/>
    <mergeCell ref="L218:M218"/>
    <mergeCell ref="N218:Q218"/>
    <mergeCell ref="F215:I215"/>
    <mergeCell ref="L215:M215"/>
    <mergeCell ref="N215:Q215"/>
    <mergeCell ref="F216:I216"/>
    <mergeCell ref="L216:M216"/>
    <mergeCell ref="N216:Q216"/>
    <mergeCell ref="F212:I212"/>
    <mergeCell ref="L212:M212"/>
    <mergeCell ref="N212:Q212"/>
    <mergeCell ref="N213:Q213"/>
    <mergeCell ref="F214:I214"/>
    <mergeCell ref="L214:M214"/>
    <mergeCell ref="N214:Q214"/>
    <mergeCell ref="F210:I210"/>
    <mergeCell ref="L210:M210"/>
    <mergeCell ref="N210:Q210"/>
    <mergeCell ref="F211:I211"/>
    <mergeCell ref="L211:M211"/>
    <mergeCell ref="N211:Q211"/>
    <mergeCell ref="F208:I208"/>
    <mergeCell ref="L208:M208"/>
    <mergeCell ref="N208:Q208"/>
    <mergeCell ref="F209:I209"/>
    <mergeCell ref="L209:M209"/>
    <mergeCell ref="N209:Q209"/>
    <mergeCell ref="F206:I206"/>
    <mergeCell ref="L206:M206"/>
    <mergeCell ref="N206:Q206"/>
    <mergeCell ref="F207:I207"/>
    <mergeCell ref="L207:M207"/>
    <mergeCell ref="N207:Q207"/>
    <mergeCell ref="F204:I204"/>
    <mergeCell ref="L204:M204"/>
    <mergeCell ref="N204:Q204"/>
    <mergeCell ref="F205:I205"/>
    <mergeCell ref="L205:M205"/>
    <mergeCell ref="N205:Q205"/>
    <mergeCell ref="F202:I202"/>
    <mergeCell ref="L202:M202"/>
    <mergeCell ref="N202:Q202"/>
    <mergeCell ref="F203:I203"/>
    <mergeCell ref="L203:M203"/>
    <mergeCell ref="N203:Q203"/>
    <mergeCell ref="F200:I200"/>
    <mergeCell ref="L200:M200"/>
    <mergeCell ref="N200:Q200"/>
    <mergeCell ref="F201:I201"/>
    <mergeCell ref="L201:M201"/>
    <mergeCell ref="N201:Q201"/>
    <mergeCell ref="F198:I198"/>
    <mergeCell ref="L198:M198"/>
    <mergeCell ref="N198:Q198"/>
    <mergeCell ref="F199:I199"/>
    <mergeCell ref="L199:M199"/>
    <mergeCell ref="N199:Q199"/>
    <mergeCell ref="F196:I196"/>
    <mergeCell ref="L196:M196"/>
    <mergeCell ref="N196:Q196"/>
    <mergeCell ref="F197:I197"/>
    <mergeCell ref="L197:M197"/>
    <mergeCell ref="N197:Q197"/>
    <mergeCell ref="F194:I194"/>
    <mergeCell ref="L194:M194"/>
    <mergeCell ref="N194:Q194"/>
    <mergeCell ref="F195:I195"/>
    <mergeCell ref="L195:M195"/>
    <mergeCell ref="N195:Q195"/>
    <mergeCell ref="F192:I192"/>
    <mergeCell ref="L192:M192"/>
    <mergeCell ref="N192:Q192"/>
    <mergeCell ref="F193:I193"/>
    <mergeCell ref="L193:M193"/>
    <mergeCell ref="N193:Q193"/>
    <mergeCell ref="F190:I190"/>
    <mergeCell ref="L190:M190"/>
    <mergeCell ref="N190:Q190"/>
    <mergeCell ref="F191:I191"/>
    <mergeCell ref="L191:M191"/>
    <mergeCell ref="N191:Q191"/>
    <mergeCell ref="F188:I188"/>
    <mergeCell ref="L188:M188"/>
    <mergeCell ref="N188:Q188"/>
    <mergeCell ref="F189:I189"/>
    <mergeCell ref="L189:M189"/>
    <mergeCell ref="N189:Q189"/>
    <mergeCell ref="F186:I186"/>
    <mergeCell ref="L186:M186"/>
    <mergeCell ref="N186:Q186"/>
    <mergeCell ref="F187:I187"/>
    <mergeCell ref="L187:M187"/>
    <mergeCell ref="N187:Q187"/>
    <mergeCell ref="F184:I184"/>
    <mergeCell ref="L184:M184"/>
    <mergeCell ref="N184:Q184"/>
    <mergeCell ref="F185:I185"/>
    <mergeCell ref="L185:M185"/>
    <mergeCell ref="N185:Q185"/>
    <mergeCell ref="F182:I182"/>
    <mergeCell ref="L182:M182"/>
    <mergeCell ref="N182:Q182"/>
    <mergeCell ref="F183:I183"/>
    <mergeCell ref="L183:M183"/>
    <mergeCell ref="N183:Q183"/>
    <mergeCell ref="F180:I180"/>
    <mergeCell ref="L180:M180"/>
    <mergeCell ref="N180:Q180"/>
    <mergeCell ref="F181:I181"/>
    <mergeCell ref="L181:M181"/>
    <mergeCell ref="N181:Q181"/>
    <mergeCell ref="F178:I178"/>
    <mergeCell ref="L178:M178"/>
    <mergeCell ref="N178:Q178"/>
    <mergeCell ref="F179:I179"/>
    <mergeCell ref="L179:M179"/>
    <mergeCell ref="N179:Q179"/>
    <mergeCell ref="F176:I176"/>
    <mergeCell ref="L176:M176"/>
    <mergeCell ref="N176:Q176"/>
    <mergeCell ref="F177:I177"/>
    <mergeCell ref="L177:M177"/>
    <mergeCell ref="N177:Q177"/>
    <mergeCell ref="F174:I174"/>
    <mergeCell ref="L174:M174"/>
    <mergeCell ref="N174:Q174"/>
    <mergeCell ref="F175:I175"/>
    <mergeCell ref="L175:M175"/>
    <mergeCell ref="N175:Q175"/>
    <mergeCell ref="F172:I172"/>
    <mergeCell ref="L172:M172"/>
    <mergeCell ref="N172:Q172"/>
    <mergeCell ref="F173:I173"/>
    <mergeCell ref="L173:M173"/>
    <mergeCell ref="N173:Q173"/>
    <mergeCell ref="N169:Q169"/>
    <mergeCell ref="F170:I170"/>
    <mergeCell ref="L170:M170"/>
    <mergeCell ref="N170:Q170"/>
    <mergeCell ref="F171:I171"/>
    <mergeCell ref="L171:M171"/>
    <mergeCell ref="N171:Q171"/>
    <mergeCell ref="F167:I167"/>
    <mergeCell ref="L167:M167"/>
    <mergeCell ref="N167:Q167"/>
    <mergeCell ref="F168:I168"/>
    <mergeCell ref="L168:M168"/>
    <mergeCell ref="N168:Q168"/>
    <mergeCell ref="F165:I165"/>
    <mergeCell ref="L165:M165"/>
    <mergeCell ref="N165:Q165"/>
    <mergeCell ref="F166:I166"/>
    <mergeCell ref="L166:M166"/>
    <mergeCell ref="N166:Q166"/>
    <mergeCell ref="F163:I163"/>
    <mergeCell ref="L163:M163"/>
    <mergeCell ref="N163:Q163"/>
    <mergeCell ref="F164:I164"/>
    <mergeCell ref="L164:M164"/>
    <mergeCell ref="N164:Q164"/>
    <mergeCell ref="F161:I161"/>
    <mergeCell ref="L161:M161"/>
    <mergeCell ref="N161:Q161"/>
    <mergeCell ref="F162:I162"/>
    <mergeCell ref="L162:M162"/>
    <mergeCell ref="N162:Q162"/>
    <mergeCell ref="F159:I159"/>
    <mergeCell ref="L159:M159"/>
    <mergeCell ref="N159:Q159"/>
    <mergeCell ref="F160:I160"/>
    <mergeCell ref="L160:M160"/>
    <mergeCell ref="N160:Q160"/>
    <mergeCell ref="F157:I157"/>
    <mergeCell ref="L157:M157"/>
    <mergeCell ref="N157:Q157"/>
    <mergeCell ref="F158:I158"/>
    <mergeCell ref="L158:M158"/>
    <mergeCell ref="N158:Q158"/>
    <mergeCell ref="F155:I155"/>
    <mergeCell ref="L155:M155"/>
    <mergeCell ref="N155:Q155"/>
    <mergeCell ref="F156:I156"/>
    <mergeCell ref="L156:M156"/>
    <mergeCell ref="N156:Q156"/>
    <mergeCell ref="F153:I153"/>
    <mergeCell ref="L153:M153"/>
    <mergeCell ref="N153:Q153"/>
    <mergeCell ref="F154:I154"/>
    <mergeCell ref="L154:M154"/>
    <mergeCell ref="N154:Q154"/>
    <mergeCell ref="N150:Q150"/>
    <mergeCell ref="F151:I151"/>
    <mergeCell ref="L151:M151"/>
    <mergeCell ref="N151:Q151"/>
    <mergeCell ref="F152:I152"/>
    <mergeCell ref="L152:M152"/>
    <mergeCell ref="N152:Q152"/>
    <mergeCell ref="F148:I148"/>
    <mergeCell ref="L148:M148"/>
    <mergeCell ref="N148:Q148"/>
    <mergeCell ref="F149:I149"/>
    <mergeCell ref="L149:M149"/>
    <mergeCell ref="N149:Q149"/>
    <mergeCell ref="F146:I146"/>
    <mergeCell ref="L146:M146"/>
    <mergeCell ref="N146:Q146"/>
    <mergeCell ref="F147:I147"/>
    <mergeCell ref="L147:M147"/>
    <mergeCell ref="N147:Q147"/>
    <mergeCell ref="F144:I144"/>
    <mergeCell ref="L144:M144"/>
    <mergeCell ref="N144:Q144"/>
    <mergeCell ref="F145:I145"/>
    <mergeCell ref="L145:M145"/>
    <mergeCell ref="N145:Q145"/>
    <mergeCell ref="F142:I142"/>
    <mergeCell ref="L142:M142"/>
    <mergeCell ref="N142:Q142"/>
    <mergeCell ref="F143:I143"/>
    <mergeCell ref="L143:M143"/>
    <mergeCell ref="N143:Q143"/>
    <mergeCell ref="F140:I140"/>
    <mergeCell ref="L140:M140"/>
    <mergeCell ref="N140:Q140"/>
    <mergeCell ref="F141:I141"/>
    <mergeCell ref="L141:M141"/>
    <mergeCell ref="N141:Q141"/>
    <mergeCell ref="F138:I138"/>
    <mergeCell ref="L138:M138"/>
    <mergeCell ref="N138:Q138"/>
    <mergeCell ref="F139:I139"/>
    <mergeCell ref="L139:M139"/>
    <mergeCell ref="N139:Q139"/>
    <mergeCell ref="F136:I136"/>
    <mergeCell ref="L136:M136"/>
    <mergeCell ref="N136:Q136"/>
    <mergeCell ref="F137:I137"/>
    <mergeCell ref="L137:M137"/>
    <mergeCell ref="N137:Q137"/>
    <mergeCell ref="F134:I134"/>
    <mergeCell ref="L134:M134"/>
    <mergeCell ref="N134:Q134"/>
    <mergeCell ref="F135:I135"/>
    <mergeCell ref="L135:M135"/>
    <mergeCell ref="N135:Q135"/>
    <mergeCell ref="F132:I132"/>
    <mergeCell ref="L132:M132"/>
    <mergeCell ref="N132:Q132"/>
    <mergeCell ref="F133:I133"/>
    <mergeCell ref="L133:M133"/>
    <mergeCell ref="N133:Q133"/>
    <mergeCell ref="F130:I130"/>
    <mergeCell ref="L130:M130"/>
    <mergeCell ref="N130:Q130"/>
    <mergeCell ref="F131:I131"/>
    <mergeCell ref="L131:M131"/>
    <mergeCell ref="N131:Q131"/>
    <mergeCell ref="F128:I128"/>
    <mergeCell ref="L128:M128"/>
    <mergeCell ref="N128:Q128"/>
    <mergeCell ref="F129:I129"/>
    <mergeCell ref="L129:M129"/>
    <mergeCell ref="N129:Q129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N123:Q123"/>
    <mergeCell ref="N124:Q124"/>
    <mergeCell ref="N125:Q125"/>
    <mergeCell ref="C112:Q112"/>
    <mergeCell ref="F114:P114"/>
    <mergeCell ref="F115:P115"/>
    <mergeCell ref="M117:P117"/>
    <mergeCell ref="M119:Q119"/>
    <mergeCell ref="M120:Q120"/>
    <mergeCell ref="D102:H102"/>
    <mergeCell ref="N102:Q102"/>
    <mergeCell ref="D103:H103"/>
    <mergeCell ref="N103:Q103"/>
    <mergeCell ref="N104:Q104"/>
    <mergeCell ref="L106:Q106"/>
    <mergeCell ref="N98:Q98"/>
    <mergeCell ref="D99:H99"/>
    <mergeCell ref="N99:Q99"/>
    <mergeCell ref="D100:H100"/>
    <mergeCell ref="N100:Q100"/>
    <mergeCell ref="D101:H101"/>
    <mergeCell ref="N101:Q101"/>
    <mergeCell ref="N91:Q91"/>
    <mergeCell ref="N92:Q92"/>
    <mergeCell ref="N93:Q93"/>
    <mergeCell ref="N94:Q94"/>
    <mergeCell ref="N95:Q95"/>
    <mergeCell ref="N96:Q96"/>
    <mergeCell ref="M84:Q84"/>
    <mergeCell ref="C86:G86"/>
    <mergeCell ref="N86:Q86"/>
    <mergeCell ref="N88:Q88"/>
    <mergeCell ref="N89:Q89"/>
    <mergeCell ref="N90:Q90"/>
    <mergeCell ref="L38:P38"/>
    <mergeCell ref="C76:Q76"/>
    <mergeCell ref="F78:P78"/>
    <mergeCell ref="F79:P79"/>
    <mergeCell ref="M81:P81"/>
    <mergeCell ref="M83:Q83"/>
    <mergeCell ref="H34:J34"/>
    <mergeCell ref="M34:P34"/>
    <mergeCell ref="H35:J35"/>
    <mergeCell ref="M35:P35"/>
    <mergeCell ref="H36:J36"/>
    <mergeCell ref="M36:P36"/>
    <mergeCell ref="M28:P28"/>
    <mergeCell ref="M30:P30"/>
    <mergeCell ref="H32:J32"/>
    <mergeCell ref="M32:P32"/>
    <mergeCell ref="H33:J33"/>
    <mergeCell ref="M33:P33"/>
    <mergeCell ref="O17:P17"/>
    <mergeCell ref="O18:P18"/>
    <mergeCell ref="O20:P20"/>
    <mergeCell ref="O21:P21"/>
    <mergeCell ref="E24:L24"/>
    <mergeCell ref="M27:P27"/>
    <mergeCell ref="O9:P9"/>
    <mergeCell ref="O11:P11"/>
    <mergeCell ref="O12:P12"/>
    <mergeCell ref="O14:P14"/>
    <mergeCell ref="E15:L15"/>
    <mergeCell ref="O15:P15"/>
    <mergeCell ref="H1:K1"/>
    <mergeCell ref="C2:Q2"/>
    <mergeCell ref="S2:AC2"/>
    <mergeCell ref="C4:Q4"/>
    <mergeCell ref="F6:P6"/>
    <mergeCell ref="F7:P7"/>
  </mergeCells>
  <hyperlinks>
    <hyperlink ref="F1" location="C2" display="1) Krycí list rozpočtu"/>
    <hyperlink ref="H1" location="C86" display="2) Rekapitulace rozpočtu"/>
    <hyperlink ref="L1" location="C122" display="3) Rozpočet"/>
    <hyperlink ref="S1" location="Rekapitulace stavby!C2" display="Rekapitulace stavby"/>
  </hyperlinks>
  <pageMargins left="0.58333333333333337" right="0.58333333333333337" top="0.5" bottom="0.46666666666666667" header="0.51180555555555551" footer="0"/>
  <pageSetup paperSize="9" firstPageNumber="0" fitToHeight="100" orientation="portrait" horizontalDpi="300" verticalDpi="300"/>
  <headerFooter alignWithMargins="0">
    <oddFooter>&amp;C&amp;"Trebuchet MS,obyčejné"&amp;8Strana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Rekapitulace stavby</vt:lpstr>
      <vt:lpstr>VV01 - Zdravotně technick...</vt:lpstr>
      <vt:lpstr>'Rekapitulace stavby'!_xlnm.Print_Area</vt:lpstr>
      <vt:lpstr>'VV01 - Zdravotně technick...'!_xlnm.Print_Area</vt:lpstr>
      <vt:lpstr>'Rekapitulace stavby'!_xlnm.Print_Titles</vt:lpstr>
      <vt:lpstr>'VV01 - Zdravotně technick...'!_xlnm.Print_Titles</vt:lpstr>
      <vt:lpstr>'Rekapitulace stavby'!Názvy_tisku</vt:lpstr>
      <vt:lpstr>'VV01 - Zdravotně technick...'!Názvy_tisku</vt:lpstr>
      <vt:lpstr>'Rekapitulace stavby'!Oblast_tisku</vt:lpstr>
      <vt:lpstr>'VV01 - Zdravotně technick...'!Oblast_tisku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Chalupa</dc:creator>
  <cp:lastModifiedBy>Petr Chalupa</cp:lastModifiedBy>
  <dcterms:created xsi:type="dcterms:W3CDTF">2019-07-09T14:20:15Z</dcterms:created>
  <dcterms:modified xsi:type="dcterms:W3CDTF">2019-07-09T14:20:47Z</dcterms:modified>
</cp:coreProperties>
</file>